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16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7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18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0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1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22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3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4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6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7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charts/chart2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2.xml" ContentType="application/vnd.openxmlformats-officedocument.drawing+xml"/>
  <Override PartName="/xl/charts/chart31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2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3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4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B_Modernizazioa\hobekuntza\KONTSULTORETZA\INGURUMENA\INGURUMEN DIAGNOSTIKOAK\01 Egoitzen Diagnostikoak\2020 diagnostikoa\Datuak eta grafikak\"/>
    </mc:Choice>
  </mc:AlternateContent>
  <bookViews>
    <workbookView xWindow="468" yWindow="2652" windowWidth="21696" windowHeight="6912" tabRatio="794"/>
  </bookViews>
  <sheets>
    <sheet name="01 ARGINDARRA" sheetId="30" r:id="rId1"/>
    <sheet name="02 BEROKUNTZA" sheetId="31" r:id="rId2"/>
    <sheet name="03 KONTSUMOAK" sheetId="32" r:id="rId3"/>
    <sheet name="04 GRAFIKAK" sheetId="33" r:id="rId4"/>
    <sheet name="Egoitza Nagusiak_Argindarra" sheetId="28" r:id="rId5"/>
    <sheet name="Egoitza Nagusiak_Gasa" sheetId="22" r:id="rId6"/>
    <sheet name="Egoitza Nagusiak_Ura" sheetId="19" r:id="rId7"/>
    <sheet name="Egoitza Nagusiak_Papera" sheetId="20" r:id="rId8"/>
    <sheet name="Egoitza Nagusiak_Toner" sheetId="21" r:id="rId9"/>
    <sheet name="Suhiltzaile Parkeak" sheetId="23" r:id="rId10"/>
    <sheet name="Aterpetxeak" sheetId="24" r:id="rId11"/>
    <sheet name="Koldo Mitxelena" sheetId="25" r:id="rId12"/>
    <sheet name="Fraisoro" sheetId="26" r:id="rId13"/>
    <sheet name="Egogain" sheetId="27" r:id="rId14"/>
  </sheets>
  <calcPr calcId="162913"/>
</workbook>
</file>

<file path=xl/calcChain.xml><?xml version="1.0" encoding="utf-8"?>
<calcChain xmlns="http://schemas.openxmlformats.org/spreadsheetml/2006/main">
  <c r="M101" i="32" l="1"/>
  <c r="P101" i="32" s="1"/>
  <c r="P100" i="32"/>
  <c r="P99" i="32"/>
  <c r="L94" i="32"/>
  <c r="K94" i="32"/>
  <c r="F94" i="32"/>
  <c r="E94" i="32"/>
  <c r="N93" i="32"/>
  <c r="N94" i="32" s="1"/>
  <c r="M93" i="32"/>
  <c r="M94" i="32" s="1"/>
  <c r="L93" i="32"/>
  <c r="K93" i="32"/>
  <c r="J93" i="32"/>
  <c r="J94" i="32" s="1"/>
  <c r="I93" i="32"/>
  <c r="I94" i="32" s="1"/>
  <c r="H93" i="32"/>
  <c r="H94" i="32" s="1"/>
  <c r="G93" i="32"/>
  <c r="G94" i="32" s="1"/>
  <c r="F93" i="32"/>
  <c r="E93" i="32"/>
  <c r="D93" i="32"/>
  <c r="D94" i="32" s="1"/>
  <c r="C93" i="32"/>
  <c r="P89" i="32"/>
  <c r="O89" i="32"/>
  <c r="P88" i="32"/>
  <c r="P87" i="32"/>
  <c r="Q86" i="32"/>
  <c r="P86" i="32"/>
  <c r="Q83" i="32"/>
  <c r="O83" i="32"/>
  <c r="Q82" i="32"/>
  <c r="P82" i="32"/>
  <c r="Q81" i="32"/>
  <c r="P81" i="32"/>
  <c r="O81" i="32"/>
  <c r="Q80" i="32"/>
  <c r="P80" i="32"/>
  <c r="N76" i="32"/>
  <c r="M76" i="32"/>
  <c r="L76" i="32"/>
  <c r="K76" i="32"/>
  <c r="J76" i="32"/>
  <c r="I76" i="32"/>
  <c r="H76" i="32"/>
  <c r="G76" i="32"/>
  <c r="F76" i="32"/>
  <c r="E76" i="32"/>
  <c r="D76" i="32"/>
  <c r="Q75" i="32"/>
  <c r="P75" i="32"/>
  <c r="O75" i="32"/>
  <c r="P74" i="32"/>
  <c r="N74" i="32"/>
  <c r="O74" i="32" s="1"/>
  <c r="M74" i="32"/>
  <c r="L74" i="32"/>
  <c r="K74" i="32"/>
  <c r="J74" i="32"/>
  <c r="I74" i="32"/>
  <c r="H74" i="32"/>
  <c r="G74" i="32"/>
  <c r="F74" i="32"/>
  <c r="E74" i="32"/>
  <c r="D74" i="32"/>
  <c r="Q74" i="32" s="1"/>
  <c r="C74" i="32"/>
  <c r="Q73" i="32"/>
  <c r="P73" i="32"/>
  <c r="O73" i="32"/>
  <c r="Q72" i="32"/>
  <c r="P72" i="32"/>
  <c r="O72" i="32"/>
  <c r="P71" i="32"/>
  <c r="O71" i="32"/>
  <c r="Q70" i="32"/>
  <c r="P70" i="32"/>
  <c r="O70" i="32"/>
  <c r="Q69" i="32"/>
  <c r="P69" i="32"/>
  <c r="O69" i="32"/>
  <c r="Q68" i="32"/>
  <c r="P68" i="32"/>
  <c r="O68" i="32"/>
  <c r="Q67" i="32"/>
  <c r="P67" i="32"/>
  <c r="O67" i="32"/>
  <c r="Q66" i="32"/>
  <c r="P66" i="32"/>
  <c r="O66" i="32"/>
  <c r="Q65" i="32"/>
  <c r="P65" i="32"/>
  <c r="O65" i="32"/>
  <c r="Q64" i="32"/>
  <c r="P64" i="32"/>
  <c r="O64" i="32"/>
  <c r="J59" i="32"/>
  <c r="I59" i="32"/>
  <c r="D59" i="32"/>
  <c r="Q58" i="32"/>
  <c r="O58" i="32"/>
  <c r="N58" i="32"/>
  <c r="N59" i="32" s="1"/>
  <c r="M58" i="32"/>
  <c r="M59" i="32" s="1"/>
  <c r="L58" i="32"/>
  <c r="L59" i="32" s="1"/>
  <c r="K58" i="32"/>
  <c r="K59" i="32" s="1"/>
  <c r="J58" i="32"/>
  <c r="I58" i="32"/>
  <c r="H58" i="32"/>
  <c r="H59" i="32" s="1"/>
  <c r="G58" i="32"/>
  <c r="G59" i="32" s="1"/>
  <c r="F58" i="32"/>
  <c r="F59" i="32" s="1"/>
  <c r="E58" i="32"/>
  <c r="E59" i="32" s="1"/>
  <c r="D58" i="32"/>
  <c r="C58" i="32"/>
  <c r="Q55" i="32"/>
  <c r="P55" i="32"/>
  <c r="P54" i="32"/>
  <c r="O54" i="32"/>
  <c r="Q52" i="32"/>
  <c r="P52" i="32"/>
  <c r="O52" i="32"/>
  <c r="Q51" i="32"/>
  <c r="Q50" i="32"/>
  <c r="P50" i="32"/>
  <c r="O50" i="32"/>
  <c r="Q49" i="32"/>
  <c r="P49" i="32"/>
  <c r="O49" i="32"/>
  <c r="N45" i="32"/>
  <c r="M45" i="32"/>
  <c r="L45" i="32"/>
  <c r="K45" i="32"/>
  <c r="J45" i="32"/>
  <c r="I45" i="32"/>
  <c r="H45" i="32"/>
  <c r="G45" i="32"/>
  <c r="F45" i="32"/>
  <c r="E45" i="32"/>
  <c r="D45" i="32"/>
  <c r="Q44" i="32"/>
  <c r="P44" i="32"/>
  <c r="O44" i="32"/>
  <c r="N43" i="32"/>
  <c r="O43" i="32" s="1"/>
  <c r="M43" i="32"/>
  <c r="L43" i="32"/>
  <c r="K43" i="32"/>
  <c r="J43" i="32"/>
  <c r="I43" i="32"/>
  <c r="H43" i="32"/>
  <c r="G43" i="32"/>
  <c r="F43" i="32"/>
  <c r="E43" i="32"/>
  <c r="D43" i="32"/>
  <c r="C43" i="32"/>
  <c r="Q42" i="32"/>
  <c r="P42" i="32"/>
  <c r="O42" i="32"/>
  <c r="Q41" i="32"/>
  <c r="P41" i="32"/>
  <c r="O41" i="32"/>
  <c r="Q40" i="32"/>
  <c r="P40" i="32"/>
  <c r="O40" i="32"/>
  <c r="Q39" i="32"/>
  <c r="P39" i="32"/>
  <c r="O39" i="32"/>
  <c r="Q38" i="32"/>
  <c r="P38" i="32"/>
  <c r="O38" i="32"/>
  <c r="Q37" i="32"/>
  <c r="P37" i="32"/>
  <c r="O37" i="32"/>
  <c r="Q36" i="32"/>
  <c r="P36" i="32"/>
  <c r="O36" i="32"/>
  <c r="Q35" i="32"/>
  <c r="P35" i="32"/>
  <c r="O35" i="32"/>
  <c r="Q34" i="32"/>
  <c r="P34" i="32"/>
  <c r="O34" i="32"/>
  <c r="Q33" i="32"/>
  <c r="P33" i="32"/>
  <c r="O33" i="32"/>
  <c r="L29" i="32"/>
  <c r="K29" i="32"/>
  <c r="F29" i="32"/>
  <c r="E29" i="32"/>
  <c r="N28" i="32"/>
  <c r="P28" i="32" s="1"/>
  <c r="M28" i="32"/>
  <c r="M29" i="32" s="1"/>
  <c r="L28" i="32"/>
  <c r="K28" i="32"/>
  <c r="J28" i="32"/>
  <c r="J29" i="32" s="1"/>
  <c r="I28" i="32"/>
  <c r="I29" i="32" s="1"/>
  <c r="H28" i="32"/>
  <c r="H29" i="32" s="1"/>
  <c r="G28" i="32"/>
  <c r="G29" i="32" s="1"/>
  <c r="F28" i="32"/>
  <c r="E28" i="32"/>
  <c r="D28" i="32"/>
  <c r="D29" i="32" s="1"/>
  <c r="C28" i="32"/>
  <c r="Q18" i="32"/>
  <c r="P18" i="32"/>
  <c r="K14" i="32"/>
  <c r="J14" i="32"/>
  <c r="E14" i="32"/>
  <c r="D14" i="32"/>
  <c r="N13" i="32"/>
  <c r="O13" i="32" s="1"/>
  <c r="M13" i="32"/>
  <c r="M14" i="32" s="1"/>
  <c r="L13" i="32"/>
  <c r="L14" i="32" s="1"/>
  <c r="K13" i="32"/>
  <c r="J13" i="32"/>
  <c r="I13" i="32"/>
  <c r="I14" i="32" s="1"/>
  <c r="H13" i="32"/>
  <c r="H14" i="32" s="1"/>
  <c r="G13" i="32"/>
  <c r="G14" i="32" s="1"/>
  <c r="F13" i="32"/>
  <c r="F14" i="32" s="1"/>
  <c r="E13" i="32"/>
  <c r="D13" i="32"/>
  <c r="C13" i="32"/>
  <c r="Q12" i="32"/>
  <c r="P12" i="32"/>
  <c r="O12" i="32"/>
  <c r="N12" i="32"/>
  <c r="Q11" i="32"/>
  <c r="P11" i="32"/>
  <c r="O11" i="32"/>
  <c r="Q10" i="32"/>
  <c r="P10" i="32"/>
  <c r="Q9" i="32"/>
  <c r="P9" i="32"/>
  <c r="O9" i="32"/>
  <c r="Q8" i="32"/>
  <c r="P8" i="32"/>
  <c r="Q7" i="32"/>
  <c r="P7" i="32"/>
  <c r="O7" i="32"/>
  <c r="Q6" i="32"/>
  <c r="P6" i="32"/>
  <c r="Q5" i="32"/>
  <c r="P5" i="32"/>
  <c r="O5" i="32"/>
  <c r="Q4" i="32"/>
  <c r="P4" i="32"/>
  <c r="Q3" i="32"/>
  <c r="P3" i="32"/>
  <c r="O3" i="32"/>
  <c r="Q27" i="31"/>
  <c r="N27" i="31"/>
  <c r="P27" i="31" s="1"/>
  <c r="M27" i="31"/>
  <c r="L27" i="31"/>
  <c r="K27" i="31"/>
  <c r="J27" i="31"/>
  <c r="I27" i="31"/>
  <c r="H27" i="31"/>
  <c r="G27" i="31"/>
  <c r="F27" i="31"/>
  <c r="E27" i="31"/>
  <c r="D27" i="31"/>
  <c r="C27" i="31"/>
  <c r="N17" i="31"/>
  <c r="Q17" i="31" s="1"/>
  <c r="M17" i="31"/>
  <c r="L17" i="31"/>
  <c r="K17" i="31"/>
  <c r="J17" i="31"/>
  <c r="J37" i="31" s="1"/>
  <c r="I17" i="31"/>
  <c r="I37" i="31" s="1"/>
  <c r="H17" i="31"/>
  <c r="H37" i="31" s="1"/>
  <c r="G17" i="31"/>
  <c r="F17" i="31"/>
  <c r="E17" i="31"/>
  <c r="D17" i="31"/>
  <c r="D37" i="31" s="1"/>
  <c r="C17" i="31"/>
  <c r="C37" i="31" s="1"/>
  <c r="Q14" i="31"/>
  <c r="N14" i="31"/>
  <c r="P14" i="31" s="1"/>
  <c r="M14" i="31"/>
  <c r="L14" i="31"/>
  <c r="K14" i="31"/>
  <c r="J14" i="31"/>
  <c r="I14" i="31"/>
  <c r="H14" i="31"/>
  <c r="G14" i="31"/>
  <c r="F14" i="31"/>
  <c r="E14" i="31"/>
  <c r="D14" i="31"/>
  <c r="C14" i="31"/>
  <c r="Q13" i="31"/>
  <c r="P13" i="31"/>
  <c r="Q10" i="31"/>
  <c r="N10" i="31"/>
  <c r="P10" i="31" s="1"/>
  <c r="M10" i="31"/>
  <c r="L10" i="31"/>
  <c r="K10" i="31"/>
  <c r="J10" i="31"/>
  <c r="I10" i="31"/>
  <c r="H10" i="31"/>
  <c r="G10" i="31"/>
  <c r="F10" i="31"/>
  <c r="E10" i="31"/>
  <c r="D10" i="31"/>
  <c r="C10" i="31"/>
  <c r="Q9" i="31"/>
  <c r="P9" i="31"/>
  <c r="Q7" i="31"/>
  <c r="P7" i="31"/>
  <c r="Q6" i="31"/>
  <c r="P6" i="31"/>
  <c r="Q3" i="31"/>
  <c r="N3" i="31"/>
  <c r="P3" i="31" s="1"/>
  <c r="M3" i="31"/>
  <c r="M37" i="31" s="1"/>
  <c r="L3" i="31"/>
  <c r="L37" i="31" s="1"/>
  <c r="K3" i="31"/>
  <c r="K37" i="31" s="1"/>
  <c r="K38" i="31" s="1"/>
  <c r="J3" i="31"/>
  <c r="I3" i="31"/>
  <c r="H3" i="31"/>
  <c r="G3" i="31"/>
  <c r="G37" i="31" s="1"/>
  <c r="F3" i="31"/>
  <c r="F37" i="31" s="1"/>
  <c r="E3" i="31"/>
  <c r="E37" i="31" s="1"/>
  <c r="E38" i="31" s="1"/>
  <c r="D3" i="31"/>
  <c r="C3" i="31"/>
  <c r="Q52" i="30"/>
  <c r="N52" i="30"/>
  <c r="P52" i="30" s="1"/>
  <c r="M52" i="30"/>
  <c r="L52" i="30"/>
  <c r="K52" i="30"/>
  <c r="J52" i="30"/>
  <c r="I52" i="30"/>
  <c r="H52" i="30"/>
  <c r="G52" i="30"/>
  <c r="F52" i="30"/>
  <c r="E52" i="30"/>
  <c r="D52" i="30"/>
  <c r="C52" i="30"/>
  <c r="N51" i="30"/>
  <c r="Q51" i="30" s="1"/>
  <c r="M51" i="30"/>
  <c r="L51" i="30"/>
  <c r="K51" i="30"/>
  <c r="J51" i="30"/>
  <c r="I51" i="30"/>
  <c r="H51" i="30"/>
  <c r="G51" i="30"/>
  <c r="F51" i="30"/>
  <c r="E51" i="30"/>
  <c r="D51" i="30"/>
  <c r="C51" i="30"/>
  <c r="Q50" i="30"/>
  <c r="N50" i="30"/>
  <c r="P50" i="30" s="1"/>
  <c r="M50" i="30"/>
  <c r="L50" i="30"/>
  <c r="K50" i="30"/>
  <c r="J50" i="30"/>
  <c r="I50" i="30"/>
  <c r="H50" i="30"/>
  <c r="G50" i="30"/>
  <c r="F50" i="30"/>
  <c r="E50" i="30"/>
  <c r="D50" i="30"/>
  <c r="C50" i="30"/>
  <c r="N49" i="30"/>
  <c r="Q49" i="30" s="1"/>
  <c r="M49" i="30"/>
  <c r="L49" i="30"/>
  <c r="K49" i="30"/>
  <c r="J49" i="30"/>
  <c r="I49" i="30"/>
  <c r="H49" i="30"/>
  <c r="G49" i="30"/>
  <c r="F49" i="30"/>
  <c r="E49" i="30"/>
  <c r="D49" i="30"/>
  <c r="C49" i="30"/>
  <c r="Q48" i="30"/>
  <c r="N48" i="30"/>
  <c r="P48" i="30" s="1"/>
  <c r="M48" i="30"/>
  <c r="L48" i="30"/>
  <c r="K48" i="30"/>
  <c r="J48" i="30"/>
  <c r="I48" i="30"/>
  <c r="H48" i="30"/>
  <c r="G48" i="30"/>
  <c r="F48" i="30"/>
  <c r="E48" i="30"/>
  <c r="D48" i="30"/>
  <c r="C48" i="30"/>
  <c r="M43" i="30"/>
  <c r="K43" i="30"/>
  <c r="G43" i="30"/>
  <c r="E43" i="30"/>
  <c r="Q39" i="30"/>
  <c r="P39" i="30"/>
  <c r="Q38" i="30"/>
  <c r="P38" i="30"/>
  <c r="N37" i="30"/>
  <c r="N43" i="30" s="1"/>
  <c r="M37" i="30"/>
  <c r="L37" i="30"/>
  <c r="K37" i="30"/>
  <c r="L43" i="30" s="1"/>
  <c r="J37" i="30"/>
  <c r="J43" i="30" s="1"/>
  <c r="I37" i="30"/>
  <c r="I43" i="30" s="1"/>
  <c r="H37" i="30"/>
  <c r="H43" i="30" s="1"/>
  <c r="G37" i="30"/>
  <c r="F37" i="30"/>
  <c r="E37" i="30"/>
  <c r="F43" i="30" s="1"/>
  <c r="D37" i="30"/>
  <c r="D43" i="30" s="1"/>
  <c r="C37" i="30"/>
  <c r="Q35" i="30"/>
  <c r="P35" i="30"/>
  <c r="Q34" i="30"/>
  <c r="P34" i="30"/>
  <c r="Q33" i="30"/>
  <c r="P33" i="30"/>
  <c r="P32" i="30"/>
  <c r="P31" i="30"/>
  <c r="Q29" i="30"/>
  <c r="P29" i="30"/>
  <c r="P28" i="30"/>
  <c r="Q27" i="30"/>
  <c r="P27" i="30"/>
  <c r="Q26" i="30"/>
  <c r="P26" i="30"/>
  <c r="Q25" i="30"/>
  <c r="P25" i="30"/>
  <c r="Q24" i="30"/>
  <c r="P24" i="30"/>
  <c r="Q23" i="30"/>
  <c r="P23" i="30"/>
  <c r="Q22" i="30"/>
  <c r="P22" i="30"/>
  <c r="N21" i="30"/>
  <c r="Q21" i="30" s="1"/>
  <c r="M21" i="30"/>
  <c r="L21" i="30"/>
  <c r="K21" i="30"/>
  <c r="J21" i="30"/>
  <c r="I21" i="30"/>
  <c r="H21" i="30"/>
  <c r="G21" i="30"/>
  <c r="F21" i="30"/>
  <c r="E21" i="30"/>
  <c r="D21" i="30"/>
  <c r="C21" i="30"/>
  <c r="Q20" i="30"/>
  <c r="P20" i="30"/>
  <c r="Q19" i="30"/>
  <c r="P19" i="30"/>
  <c r="Q18" i="30"/>
  <c r="P18" i="30"/>
  <c r="Q17" i="30"/>
  <c r="P17" i="30"/>
  <c r="Q16" i="30"/>
  <c r="P16" i="30"/>
  <c r="Q15" i="30"/>
  <c r="P15" i="30"/>
  <c r="Q14" i="30"/>
  <c r="P14" i="30"/>
  <c r="Q13" i="30"/>
  <c r="P13" i="30"/>
  <c r="Q12" i="30"/>
  <c r="N12" i="30"/>
  <c r="P12" i="30" s="1"/>
  <c r="M12" i="30"/>
  <c r="M36" i="30" s="1"/>
  <c r="L12" i="30"/>
  <c r="L36" i="30" s="1"/>
  <c r="K12" i="30"/>
  <c r="K36" i="30" s="1"/>
  <c r="J12" i="30"/>
  <c r="J36" i="30" s="1"/>
  <c r="I12" i="30"/>
  <c r="I36" i="30" s="1"/>
  <c r="H12" i="30"/>
  <c r="H36" i="30" s="1"/>
  <c r="G12" i="30"/>
  <c r="G36" i="30" s="1"/>
  <c r="F12" i="30"/>
  <c r="F36" i="30" s="1"/>
  <c r="E12" i="30"/>
  <c r="E36" i="30" s="1"/>
  <c r="D12" i="30"/>
  <c r="D36" i="30" s="1"/>
  <c r="C12" i="30"/>
  <c r="C36" i="30" s="1"/>
  <c r="C40" i="30" s="1"/>
  <c r="Q11" i="30"/>
  <c r="P11" i="30"/>
  <c r="Q10" i="30"/>
  <c r="P10" i="30"/>
  <c r="Q9" i="30"/>
  <c r="P9" i="30"/>
  <c r="Q8" i="30"/>
  <c r="P8" i="30"/>
  <c r="Q7" i="30"/>
  <c r="P7" i="30"/>
  <c r="Q6" i="30"/>
  <c r="P6" i="30"/>
  <c r="Q5" i="30"/>
  <c r="P5" i="30"/>
  <c r="Q4" i="30"/>
  <c r="P4" i="30"/>
  <c r="Q94" i="32" l="1"/>
  <c r="P94" i="32"/>
  <c r="P13" i="32"/>
  <c r="N14" i="32"/>
  <c r="Q28" i="32"/>
  <c r="P43" i="32"/>
  <c r="O80" i="32"/>
  <c r="O82" i="32"/>
  <c r="O85" i="32"/>
  <c r="O88" i="32"/>
  <c r="Q93" i="32"/>
  <c r="O4" i="32"/>
  <c r="O6" i="32"/>
  <c r="O8" i="32"/>
  <c r="O10" i="32"/>
  <c r="Q13" i="32"/>
  <c r="O18" i="32"/>
  <c r="Q43" i="32"/>
  <c r="P58" i="32"/>
  <c r="O86" i="32"/>
  <c r="O28" i="32"/>
  <c r="O87" i="32"/>
  <c r="O93" i="32"/>
  <c r="O84" i="32"/>
  <c r="P93" i="32"/>
  <c r="F38" i="31"/>
  <c r="L38" i="31"/>
  <c r="G38" i="31"/>
  <c r="M38" i="31"/>
  <c r="H38" i="31"/>
  <c r="I38" i="31"/>
  <c r="D38" i="31"/>
  <c r="J38" i="31"/>
  <c r="N37" i="31"/>
  <c r="O17" i="31"/>
  <c r="P17" i="31"/>
  <c r="O27" i="31"/>
  <c r="G42" i="30"/>
  <c r="G40" i="30"/>
  <c r="G41" i="30" s="1"/>
  <c r="M42" i="30"/>
  <c r="M40" i="30"/>
  <c r="H42" i="30"/>
  <c r="H40" i="30"/>
  <c r="I42" i="30"/>
  <c r="I40" i="30"/>
  <c r="I41" i="30" s="1"/>
  <c r="D40" i="30"/>
  <c r="D41" i="30" s="1"/>
  <c r="D42" i="30"/>
  <c r="J40" i="30"/>
  <c r="J41" i="30" s="1"/>
  <c r="J42" i="30"/>
  <c r="E40" i="30"/>
  <c r="E42" i="30"/>
  <c r="K42" i="30"/>
  <c r="K40" i="30"/>
  <c r="F42" i="30"/>
  <c r="F40" i="30"/>
  <c r="L42" i="30"/>
  <c r="L40" i="30"/>
  <c r="P21" i="30"/>
  <c r="P37" i="30"/>
  <c r="P49" i="30"/>
  <c r="P51" i="30"/>
  <c r="N36" i="30"/>
  <c r="Q37" i="30"/>
  <c r="O7" i="31" l="1"/>
  <c r="Q37" i="31"/>
  <c r="N38" i="31"/>
  <c r="P37" i="31"/>
  <c r="O37" i="31"/>
  <c r="O13" i="31"/>
  <c r="O9" i="31"/>
  <c r="O6" i="31"/>
  <c r="O14" i="31"/>
  <c r="O10" i="31"/>
  <c r="O3" i="31"/>
  <c r="L41" i="30"/>
  <c r="E41" i="30"/>
  <c r="F41" i="30"/>
  <c r="H41" i="30"/>
  <c r="P36" i="30"/>
  <c r="N42" i="30"/>
  <c r="Q36" i="30"/>
  <c r="N40" i="30"/>
  <c r="M41" i="30"/>
  <c r="O40" i="30"/>
  <c r="K41" i="30"/>
  <c r="N41" i="30" l="1"/>
  <c r="P40" i="30"/>
  <c r="O32" i="30"/>
  <c r="Q40" i="30"/>
  <c r="O38" i="30"/>
  <c r="O34" i="30"/>
  <c r="O28" i="30"/>
  <c r="O26" i="30"/>
  <c r="O24" i="30"/>
  <c r="O22" i="30"/>
  <c r="O20" i="30"/>
  <c r="O18" i="30"/>
  <c r="O16" i="30"/>
  <c r="O14" i="30"/>
  <c r="O10" i="30"/>
  <c r="O8" i="30"/>
  <c r="O6" i="30"/>
  <c r="O4" i="30"/>
  <c r="O31" i="30"/>
  <c r="O29" i="30"/>
  <c r="O39" i="30"/>
  <c r="O35" i="30"/>
  <c r="O33" i="30"/>
  <c r="O27" i="30"/>
  <c r="O25" i="30"/>
  <c r="O23" i="30"/>
  <c r="O19" i="30"/>
  <c r="O17" i="30"/>
  <c r="O15" i="30"/>
  <c r="O13" i="30"/>
  <c r="O11" i="30"/>
  <c r="O9" i="30"/>
  <c r="O7" i="30"/>
  <c r="O5" i="30"/>
  <c r="O21" i="30"/>
  <c r="O51" i="30"/>
  <c r="O12" i="30"/>
  <c r="O48" i="30"/>
  <c r="O50" i="30"/>
  <c r="O37" i="30"/>
  <c r="O52" i="30"/>
  <c r="O49" i="30"/>
  <c r="O36" i="30"/>
  <c r="D27" i="28" l="1"/>
  <c r="D26" i="28"/>
  <c r="O25" i="28"/>
  <c r="I25" i="28"/>
  <c r="C23" i="28"/>
  <c r="K25" i="28" s="1"/>
  <c r="O22" i="28"/>
  <c r="P22" i="28" s="1"/>
  <c r="N22" i="28"/>
  <c r="M22" i="28"/>
  <c r="L22" i="28"/>
  <c r="K22" i="28"/>
  <c r="J22" i="28"/>
  <c r="I22" i="28"/>
  <c r="H22" i="28"/>
  <c r="G22" i="28"/>
  <c r="F22" i="28"/>
  <c r="E22" i="28"/>
  <c r="D22" i="28"/>
  <c r="O21" i="28"/>
  <c r="P21" i="28" s="1"/>
  <c r="N21" i="28"/>
  <c r="M21" i="28"/>
  <c r="L21" i="28"/>
  <c r="K21" i="28"/>
  <c r="J21" i="28"/>
  <c r="I21" i="28"/>
  <c r="H21" i="28"/>
  <c r="G21" i="28"/>
  <c r="F21" i="28"/>
  <c r="E21" i="28"/>
  <c r="D21" i="28"/>
  <c r="N20" i="28"/>
  <c r="M20" i="28"/>
  <c r="H20" i="28"/>
  <c r="G20" i="28"/>
  <c r="C20" i="28"/>
  <c r="O20" i="28" s="1"/>
  <c r="P20" i="28" s="1"/>
  <c r="P19" i="28"/>
  <c r="O19" i="28"/>
  <c r="N19" i="28"/>
  <c r="M19" i="28"/>
  <c r="L19" i="28"/>
  <c r="K19" i="28"/>
  <c r="J19" i="28"/>
  <c r="I19" i="28"/>
  <c r="H19" i="28"/>
  <c r="G19" i="28"/>
  <c r="F19" i="28"/>
  <c r="E19" i="28"/>
  <c r="D19" i="28"/>
  <c r="P18" i="28"/>
  <c r="O18" i="28"/>
  <c r="N18" i="28"/>
  <c r="N23" i="28" s="1"/>
  <c r="M18" i="28"/>
  <c r="M23" i="28" s="1"/>
  <c r="L18" i="28"/>
  <c r="K18" i="28"/>
  <c r="J18" i="28"/>
  <c r="I18" i="28"/>
  <c r="H18" i="28"/>
  <c r="H23" i="28" s="1"/>
  <c r="G18" i="28"/>
  <c r="G23" i="28" s="1"/>
  <c r="F18" i="28"/>
  <c r="E18" i="28"/>
  <c r="D18" i="28"/>
  <c r="O11" i="28"/>
  <c r="O14" i="28" s="1"/>
  <c r="N11" i="28"/>
  <c r="O12" i="28" s="1"/>
  <c r="M11" i="28"/>
  <c r="N12" i="28" s="1"/>
  <c r="L11" i="28"/>
  <c r="L12" i="28" s="1"/>
  <c r="K11" i="28"/>
  <c r="K12" i="28" s="1"/>
  <c r="J11" i="28"/>
  <c r="I11" i="28"/>
  <c r="J12" i="28" s="1"/>
  <c r="H11" i="28"/>
  <c r="I12" i="28" s="1"/>
  <c r="G11" i="28"/>
  <c r="H12" i="28" s="1"/>
  <c r="F11" i="28"/>
  <c r="G12" i="28" s="1"/>
  <c r="E11" i="28"/>
  <c r="E12" i="28" s="1"/>
  <c r="D11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P9" i="28"/>
  <c r="P8" i="28"/>
  <c r="P7" i="28"/>
  <c r="C7" i="28"/>
  <c r="P6" i="28"/>
  <c r="F23" i="28" l="1"/>
  <c r="O26" i="28"/>
  <c r="O23" i="28"/>
  <c r="M12" i="28"/>
  <c r="I20" i="28"/>
  <c r="I23" i="28" s="1"/>
  <c r="D20" i="28"/>
  <c r="D23" i="28" s="1"/>
  <c r="J20" i="28"/>
  <c r="J23" i="28" s="1"/>
  <c r="O13" i="28"/>
  <c r="E20" i="28"/>
  <c r="E23" i="28" s="1"/>
  <c r="K20" i="28"/>
  <c r="K23" i="28" s="1"/>
  <c r="F25" i="28"/>
  <c r="L25" i="28"/>
  <c r="P5" i="28"/>
  <c r="F20" i="28"/>
  <c r="L20" i="28"/>
  <c r="L23" i="28" s="1"/>
  <c r="G25" i="28"/>
  <c r="M25" i="28"/>
  <c r="F12" i="28"/>
  <c r="H25" i="28"/>
  <c r="N25" i="28"/>
  <c r="J25" i="28"/>
  <c r="E25" i="28"/>
  <c r="E10" i="27"/>
  <c r="F10" i="27"/>
  <c r="G10" i="27"/>
  <c r="H10" i="27"/>
  <c r="I10" i="27"/>
  <c r="J10" i="27"/>
  <c r="K10" i="27"/>
  <c r="L10" i="27"/>
  <c r="M10" i="27"/>
  <c r="N10" i="27"/>
  <c r="D10" i="27"/>
  <c r="P3" i="27"/>
  <c r="Q3" i="27"/>
  <c r="P6" i="27"/>
  <c r="P7" i="27"/>
  <c r="Q7" i="27"/>
  <c r="N6" i="27"/>
  <c r="Q6" i="27" s="1"/>
  <c r="M6" i="27"/>
  <c r="L6" i="27"/>
  <c r="K6" i="27"/>
  <c r="J6" i="27"/>
  <c r="I6" i="27"/>
  <c r="H6" i="27"/>
  <c r="G6" i="27"/>
  <c r="F6" i="27"/>
  <c r="E6" i="27"/>
  <c r="D6" i="27"/>
  <c r="C6" i="27"/>
  <c r="P4" i="26"/>
  <c r="Q4" i="26"/>
  <c r="Q3" i="26"/>
  <c r="P3" i="26"/>
  <c r="P6" i="25"/>
  <c r="Q6" i="25"/>
  <c r="P7" i="25"/>
  <c r="Q7" i="25"/>
  <c r="P10" i="25"/>
  <c r="Q10" i="25"/>
  <c r="D10" i="25"/>
  <c r="E10" i="25"/>
  <c r="F10" i="25"/>
  <c r="G10" i="25"/>
  <c r="H10" i="25"/>
  <c r="I10" i="25"/>
  <c r="J10" i="25"/>
  <c r="K10" i="25"/>
  <c r="L10" i="25"/>
  <c r="M10" i="25"/>
  <c r="N10" i="25"/>
  <c r="C10" i="25"/>
  <c r="N6" i="25"/>
  <c r="M6" i="25"/>
  <c r="L6" i="25"/>
  <c r="K6" i="25"/>
  <c r="J6" i="25"/>
  <c r="I6" i="25"/>
  <c r="H6" i="25"/>
  <c r="G6" i="25"/>
  <c r="F6" i="25"/>
  <c r="E6" i="25"/>
  <c r="D6" i="25"/>
  <c r="C6" i="25"/>
  <c r="Q3" i="25"/>
  <c r="P3" i="25"/>
  <c r="D24" i="28" l="1"/>
  <c r="D25" i="28" s="1"/>
  <c r="Q10" i="27"/>
  <c r="P10" i="27"/>
  <c r="O6" i="24" l="1"/>
  <c r="O10" i="24"/>
  <c r="O5" i="24"/>
  <c r="N6" i="24"/>
  <c r="N7" i="24"/>
  <c r="N10" i="24"/>
  <c r="N11" i="24"/>
  <c r="N12" i="24"/>
  <c r="N5" i="24"/>
  <c r="N35" i="24"/>
  <c r="Q20" i="24"/>
  <c r="Q21" i="24"/>
  <c r="Q22" i="24"/>
  <c r="Q23" i="24"/>
  <c r="Q19" i="24"/>
  <c r="P20" i="24"/>
  <c r="P21" i="24"/>
  <c r="P22" i="24"/>
  <c r="P23" i="24"/>
  <c r="P19" i="24"/>
  <c r="O20" i="24"/>
  <c r="O21" i="24"/>
  <c r="O22" i="24"/>
  <c r="O23" i="24"/>
  <c r="O19" i="24"/>
  <c r="O35" i="24"/>
  <c r="O30" i="24"/>
  <c r="O33" i="24"/>
  <c r="O34" i="24"/>
  <c r="O28" i="24"/>
  <c r="N30" i="24"/>
  <c r="N34" i="24"/>
  <c r="N28" i="24"/>
  <c r="N23" i="24"/>
  <c r="M23" i="24"/>
  <c r="L23" i="24"/>
  <c r="K23" i="24"/>
  <c r="J23" i="24"/>
  <c r="I23" i="24"/>
  <c r="H23" i="24"/>
  <c r="G23" i="24"/>
  <c r="F23" i="24"/>
  <c r="E23" i="24"/>
  <c r="D23" i="24"/>
  <c r="C23" i="24"/>
  <c r="M35" i="24"/>
  <c r="N6" i="23"/>
  <c r="N7" i="23"/>
  <c r="N8" i="23"/>
  <c r="N9" i="23"/>
  <c r="N10" i="23"/>
  <c r="N5" i="23"/>
  <c r="Q30" i="23" l="1"/>
  <c r="Q31" i="23"/>
  <c r="Q32" i="23"/>
  <c r="Q33" i="23"/>
  <c r="Q34" i="23"/>
  <c r="Q35" i="23"/>
  <c r="Q36" i="23"/>
  <c r="Q28" i="23"/>
  <c r="P30" i="23"/>
  <c r="P31" i="23"/>
  <c r="P32" i="23"/>
  <c r="P33" i="23"/>
  <c r="P34" i="23"/>
  <c r="P35" i="23"/>
  <c r="P36" i="23"/>
  <c r="P28" i="23"/>
  <c r="O30" i="23"/>
  <c r="O31" i="23"/>
  <c r="O32" i="23"/>
  <c r="O33" i="23"/>
  <c r="O34" i="23"/>
  <c r="O35" i="23"/>
  <c r="O36" i="23"/>
  <c r="O37" i="23"/>
  <c r="O28" i="23"/>
  <c r="N37" i="23"/>
  <c r="M37" i="23"/>
  <c r="L37" i="23"/>
  <c r="K37" i="23"/>
  <c r="J37" i="23"/>
  <c r="I37" i="23"/>
  <c r="H37" i="23"/>
  <c r="G37" i="23"/>
  <c r="F37" i="23"/>
  <c r="E37" i="23"/>
  <c r="D37" i="23"/>
  <c r="C37" i="23"/>
  <c r="Q17" i="23"/>
  <c r="Q18" i="23"/>
  <c r="Q19" i="23"/>
  <c r="Q20" i="23"/>
  <c r="Q21" i="23"/>
  <c r="Q22" i="23"/>
  <c r="Q23" i="23"/>
  <c r="Q24" i="23"/>
  <c r="P17" i="23"/>
  <c r="P18" i="23"/>
  <c r="P19" i="23"/>
  <c r="P20" i="23"/>
  <c r="P21" i="23"/>
  <c r="P22" i="23"/>
  <c r="P23" i="23"/>
  <c r="P24" i="23"/>
  <c r="O18" i="23"/>
  <c r="N25" i="23"/>
  <c r="O20" i="23" s="1"/>
  <c r="M25" i="23"/>
  <c r="L25" i="23"/>
  <c r="K25" i="23"/>
  <c r="J25" i="23"/>
  <c r="I25" i="23"/>
  <c r="H25" i="23"/>
  <c r="G25" i="23"/>
  <c r="F25" i="23"/>
  <c r="E25" i="23"/>
  <c r="D25" i="23"/>
  <c r="C25" i="23"/>
  <c r="O24" i="23" l="1"/>
  <c r="O22" i="23"/>
  <c r="P37" i="23"/>
  <c r="O21" i="23"/>
  <c r="O25" i="23"/>
  <c r="Q37" i="23"/>
  <c r="O17" i="23"/>
  <c r="O23" i="23"/>
  <c r="P25" i="23"/>
  <c r="O19" i="23"/>
  <c r="Q25" i="23"/>
  <c r="L35" i="24"/>
  <c r="K35" i="24"/>
  <c r="J35" i="24"/>
  <c r="I35" i="24"/>
  <c r="H35" i="24"/>
  <c r="G35" i="24"/>
  <c r="F35" i="24"/>
  <c r="E35" i="24"/>
  <c r="D35" i="24"/>
  <c r="C35" i="24"/>
  <c r="M14" i="23" l="1"/>
  <c r="M11" i="23"/>
  <c r="L14" i="23" l="1"/>
  <c r="L11" i="23"/>
  <c r="K11" i="23"/>
  <c r="J11" i="23"/>
  <c r="I11" i="23"/>
  <c r="H11" i="23"/>
  <c r="G11" i="23"/>
  <c r="F11" i="23"/>
  <c r="E11" i="23"/>
  <c r="D11" i="23"/>
  <c r="C11" i="23"/>
  <c r="B11" i="23"/>
  <c r="L13" i="23" l="1"/>
  <c r="M13" i="23"/>
  <c r="P6" i="21"/>
  <c r="P7" i="21"/>
  <c r="P8" i="21"/>
  <c r="P9" i="21"/>
  <c r="P5" i="21"/>
  <c r="O11" i="21"/>
  <c r="E10" i="22"/>
  <c r="F10" i="22"/>
  <c r="G10" i="22"/>
  <c r="H10" i="22"/>
  <c r="I10" i="22"/>
  <c r="J10" i="22"/>
  <c r="K10" i="22"/>
  <c r="L10" i="22"/>
  <c r="M10" i="22"/>
  <c r="N10" i="22"/>
  <c r="O10" i="22"/>
  <c r="O11" i="22" s="1"/>
  <c r="D10" i="22"/>
  <c r="P6" i="19"/>
  <c r="P7" i="19"/>
  <c r="P8" i="19"/>
  <c r="P9" i="19"/>
  <c r="P10" i="19"/>
  <c r="P5" i="19"/>
  <c r="O11" i="19"/>
  <c r="O10" i="21" l="1"/>
  <c r="D19" i="21"/>
  <c r="E19" i="21"/>
  <c r="F19" i="21"/>
  <c r="G19" i="21"/>
  <c r="H19" i="21"/>
  <c r="I19" i="21"/>
  <c r="J19" i="21"/>
  <c r="K19" i="21"/>
  <c r="L19" i="21"/>
  <c r="M19" i="21"/>
  <c r="N19" i="21"/>
  <c r="O19" i="21"/>
  <c r="D20" i="21"/>
  <c r="E20" i="21"/>
  <c r="F20" i="21"/>
  <c r="G20" i="21"/>
  <c r="J20" i="21"/>
  <c r="K20" i="21"/>
  <c r="L20" i="21"/>
  <c r="M20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E18" i="21"/>
  <c r="F18" i="21"/>
  <c r="G18" i="21"/>
  <c r="H18" i="21"/>
  <c r="I18" i="21"/>
  <c r="J18" i="21"/>
  <c r="K18" i="21"/>
  <c r="L18" i="21"/>
  <c r="M18" i="21"/>
  <c r="N18" i="21"/>
  <c r="O18" i="21"/>
  <c r="D18" i="21"/>
  <c r="D10" i="21"/>
  <c r="D23" i="21" s="1"/>
  <c r="E10" i="21"/>
  <c r="F10" i="21"/>
  <c r="G10" i="21"/>
  <c r="H10" i="21"/>
  <c r="I10" i="21"/>
  <c r="J10" i="21"/>
  <c r="K10" i="21"/>
  <c r="L10" i="21"/>
  <c r="L23" i="21" s="1"/>
  <c r="M10" i="21"/>
  <c r="N10" i="21"/>
  <c r="C20" i="21"/>
  <c r="C23" i="21" s="1"/>
  <c r="N35" i="20"/>
  <c r="N36" i="20"/>
  <c r="N37" i="20"/>
  <c r="N38" i="20"/>
  <c r="N34" i="20"/>
  <c r="O29" i="20"/>
  <c r="H23" i="21" l="1"/>
  <c r="N23" i="21"/>
  <c r="I23" i="21"/>
  <c r="O23" i="21"/>
  <c r="J23" i="21"/>
  <c r="E23" i="21"/>
  <c r="K23" i="21"/>
  <c r="F23" i="21"/>
  <c r="M23" i="21"/>
  <c r="G23" i="21"/>
  <c r="O20" i="21"/>
  <c r="I20" i="21"/>
  <c r="N20" i="21"/>
  <c r="H20" i="21"/>
  <c r="L39" i="20"/>
  <c r="M39" i="20"/>
  <c r="N39" i="20"/>
  <c r="O35" i="20"/>
  <c r="O36" i="20"/>
  <c r="O37" i="20"/>
  <c r="O38" i="20"/>
  <c r="O34" i="20"/>
  <c r="C60" i="20"/>
  <c r="O45" i="20"/>
  <c r="O56" i="20" s="1"/>
  <c r="P56" i="20" s="1"/>
  <c r="O46" i="20"/>
  <c r="O57" i="20" s="1"/>
  <c r="P57" i="20" s="1"/>
  <c r="O47" i="20"/>
  <c r="O58" i="20" s="1"/>
  <c r="P58" i="20" s="1"/>
  <c r="O48" i="20"/>
  <c r="O59" i="20" s="1"/>
  <c r="P59" i="20" s="1"/>
  <c r="O44" i="20"/>
  <c r="O49" i="20" s="1"/>
  <c r="O15" i="20"/>
  <c r="O17" i="20"/>
  <c r="O18" i="20"/>
  <c r="O14" i="20"/>
  <c r="C57" i="20"/>
  <c r="C46" i="20"/>
  <c r="C36" i="20"/>
  <c r="C26" i="20"/>
  <c r="C16" i="20"/>
  <c r="O16" i="20" s="1"/>
  <c r="C7" i="20"/>
  <c r="O10" i="20"/>
  <c r="E21" i="22"/>
  <c r="F21" i="22"/>
  <c r="I21" i="22"/>
  <c r="K21" i="22"/>
  <c r="L21" i="22"/>
  <c r="O21" i="22"/>
  <c r="O22" i="22" s="1"/>
  <c r="C21" i="22"/>
  <c r="D21" i="22" s="1"/>
  <c r="N17" i="22"/>
  <c r="O17" i="22"/>
  <c r="O18" i="22"/>
  <c r="N20" i="22"/>
  <c r="O20" i="22"/>
  <c r="L17" i="22"/>
  <c r="M17" i="22"/>
  <c r="M18" i="22"/>
  <c r="L20" i="22"/>
  <c r="M20" i="22"/>
  <c r="K17" i="22"/>
  <c r="K18" i="22"/>
  <c r="K20" i="22"/>
  <c r="I17" i="22"/>
  <c r="J17" i="22"/>
  <c r="I18" i="22"/>
  <c r="J18" i="22"/>
  <c r="I20" i="22"/>
  <c r="J20" i="22"/>
  <c r="D17" i="22"/>
  <c r="E17" i="22"/>
  <c r="F17" i="22"/>
  <c r="G17" i="22"/>
  <c r="D18" i="22"/>
  <c r="F18" i="22"/>
  <c r="G18" i="22"/>
  <c r="D20" i="22"/>
  <c r="E20" i="22"/>
  <c r="F20" i="22"/>
  <c r="G20" i="22"/>
  <c r="H20" i="22"/>
  <c r="H18" i="22"/>
  <c r="H17" i="22"/>
  <c r="N16" i="22"/>
  <c r="O16" i="22"/>
  <c r="K16" i="22"/>
  <c r="L16" i="22"/>
  <c r="M16" i="22"/>
  <c r="I16" i="22"/>
  <c r="J16" i="22"/>
  <c r="H16" i="22"/>
  <c r="C18" i="22"/>
  <c r="N18" i="22" s="1"/>
  <c r="D21" i="19"/>
  <c r="E21" i="19"/>
  <c r="F21" i="19"/>
  <c r="G21" i="19"/>
  <c r="H21" i="19"/>
  <c r="I21" i="19"/>
  <c r="J21" i="19"/>
  <c r="K21" i="19"/>
  <c r="L21" i="19"/>
  <c r="M21" i="19"/>
  <c r="N21" i="19"/>
  <c r="O21" i="19"/>
  <c r="O22" i="19" s="1"/>
  <c r="C21" i="19"/>
  <c r="O17" i="19"/>
  <c r="O18" i="19"/>
  <c r="O19" i="19"/>
  <c r="O20" i="19"/>
  <c r="O16" i="19"/>
  <c r="O10" i="19"/>
  <c r="C18" i="19"/>
  <c r="O55" i="20" l="1"/>
  <c r="N21" i="22"/>
  <c r="H21" i="22"/>
  <c r="E18" i="22"/>
  <c r="L18" i="22"/>
  <c r="M21" i="22"/>
  <c r="G21" i="22"/>
  <c r="J21" i="22"/>
  <c r="O39" i="20"/>
  <c r="O61" i="20"/>
  <c r="O19" i="20"/>
  <c r="O60" i="20" l="1"/>
  <c r="P55" i="20"/>
  <c r="P17" i="22"/>
  <c r="P18" i="22"/>
  <c r="P20" i="22"/>
  <c r="P16" i="22"/>
  <c r="P18" i="19"/>
  <c r="C7" i="22" l="1"/>
  <c r="P22" i="21"/>
  <c r="P21" i="21"/>
  <c r="C7" i="21"/>
  <c r="P20" i="21"/>
  <c r="P19" i="21"/>
  <c r="P18" i="21"/>
  <c r="K39" i="20"/>
  <c r="J39" i="20"/>
  <c r="I39" i="20"/>
  <c r="N29" i="20"/>
  <c r="K29" i="20"/>
  <c r="J29" i="20"/>
  <c r="I29" i="20"/>
  <c r="H29" i="20"/>
  <c r="K19" i="20"/>
  <c r="J19" i="20"/>
  <c r="I19" i="20"/>
  <c r="H19" i="20"/>
  <c r="N10" i="20"/>
  <c r="K10" i="20"/>
  <c r="J10" i="20"/>
  <c r="N48" i="20"/>
  <c r="P48" i="20" s="1"/>
  <c r="K48" i="20"/>
  <c r="J48" i="20"/>
  <c r="I48" i="20"/>
  <c r="H48" i="20"/>
  <c r="G48" i="20"/>
  <c r="N47" i="20"/>
  <c r="P47" i="20" s="1"/>
  <c r="K47" i="20"/>
  <c r="J47" i="20"/>
  <c r="I47" i="20"/>
  <c r="H47" i="20"/>
  <c r="G47" i="20"/>
  <c r="F47" i="20"/>
  <c r="N46" i="20"/>
  <c r="P46" i="20" s="1"/>
  <c r="K46" i="20"/>
  <c r="J46" i="20"/>
  <c r="I46" i="20"/>
  <c r="H46" i="20"/>
  <c r="M46" i="20"/>
  <c r="G46" i="20"/>
  <c r="D46" i="20"/>
  <c r="N45" i="20"/>
  <c r="P45" i="20" s="1"/>
  <c r="K45" i="20"/>
  <c r="J45" i="20"/>
  <c r="I45" i="20"/>
  <c r="H45" i="20"/>
  <c r="G45" i="20"/>
  <c r="N44" i="20"/>
  <c r="K44" i="20"/>
  <c r="J44" i="20"/>
  <c r="I44" i="20"/>
  <c r="H44" i="20"/>
  <c r="G10" i="20"/>
  <c r="N11" i="19"/>
  <c r="K11" i="19"/>
  <c r="J11" i="19"/>
  <c r="I11" i="19"/>
  <c r="H11" i="19"/>
  <c r="N10" i="19"/>
  <c r="K10" i="19"/>
  <c r="J10" i="19"/>
  <c r="I10" i="19"/>
  <c r="H10" i="19"/>
  <c r="N20" i="19"/>
  <c r="P20" i="19"/>
  <c r="N19" i="19"/>
  <c r="C7" i="19"/>
  <c r="N18" i="19"/>
  <c r="N17" i="19"/>
  <c r="N16" i="19"/>
  <c r="F27" i="21"/>
  <c r="H61" i="20" l="1"/>
  <c r="H49" i="20"/>
  <c r="K61" i="20"/>
  <c r="K49" i="20"/>
  <c r="K50" i="20" s="1"/>
  <c r="I49" i="20"/>
  <c r="I50" i="20" s="1"/>
  <c r="I61" i="20"/>
  <c r="J49" i="20"/>
  <c r="J61" i="20"/>
  <c r="P44" i="20"/>
  <c r="N61" i="20"/>
  <c r="N49" i="20"/>
  <c r="F45" i="20"/>
  <c r="E47" i="20"/>
  <c r="D48" i="20"/>
  <c r="G22" i="22"/>
  <c r="H29" i="21"/>
  <c r="L19" i="20"/>
  <c r="E19" i="20"/>
  <c r="F28" i="21"/>
  <c r="H26" i="21"/>
  <c r="D45" i="20"/>
  <c r="E48" i="20"/>
  <c r="G19" i="20"/>
  <c r="E45" i="20"/>
  <c r="F46" i="20"/>
  <c r="D47" i="20"/>
  <c r="F48" i="20"/>
  <c r="F25" i="21"/>
  <c r="P21" i="22"/>
  <c r="L44" i="20"/>
  <c r="E46" i="20"/>
  <c r="J22" i="22"/>
  <c r="M11" i="22"/>
  <c r="H22" i="22"/>
  <c r="L22" i="22"/>
  <c r="F22" i="22"/>
  <c r="E22" i="22"/>
  <c r="M22" i="22"/>
  <c r="N22" i="22"/>
  <c r="K22" i="22"/>
  <c r="H11" i="21"/>
  <c r="H25" i="21"/>
  <c r="H27" i="21"/>
  <c r="K12" i="21"/>
  <c r="L11" i="21"/>
  <c r="H28" i="21"/>
  <c r="K11" i="21"/>
  <c r="N11" i="21"/>
  <c r="J11" i="21"/>
  <c r="L46" i="20"/>
  <c r="L48" i="20"/>
  <c r="N19" i="20"/>
  <c r="L47" i="20"/>
  <c r="D10" i="20"/>
  <c r="E29" i="20"/>
  <c r="M29" i="20"/>
  <c r="G39" i="20"/>
  <c r="L45" i="20"/>
  <c r="M48" i="20"/>
  <c r="I60" i="20"/>
  <c r="E10" i="20"/>
  <c r="M19" i="20"/>
  <c r="F29" i="20"/>
  <c r="G44" i="20"/>
  <c r="M10" i="20"/>
  <c r="H39" i="20"/>
  <c r="D44" i="20"/>
  <c r="F44" i="20"/>
  <c r="H60" i="20"/>
  <c r="M45" i="20"/>
  <c r="M47" i="20"/>
  <c r="H10" i="20"/>
  <c r="L10" i="20"/>
  <c r="G29" i="20"/>
  <c r="E44" i="20"/>
  <c r="K60" i="20"/>
  <c r="M44" i="20"/>
  <c r="D29" i="20"/>
  <c r="L29" i="20"/>
  <c r="J60" i="20"/>
  <c r="I10" i="20"/>
  <c r="F10" i="20"/>
  <c r="D10" i="19"/>
  <c r="L10" i="19"/>
  <c r="F10" i="19"/>
  <c r="L11" i="19"/>
  <c r="G11" i="19"/>
  <c r="E10" i="19"/>
  <c r="E11" i="19"/>
  <c r="J12" i="19" s="1"/>
  <c r="M10" i="19"/>
  <c r="M11" i="19"/>
  <c r="F11" i="19"/>
  <c r="K12" i="19" s="1"/>
  <c r="D11" i="19"/>
  <c r="I12" i="19" s="1"/>
  <c r="G10" i="19"/>
  <c r="O50" i="20" l="1"/>
  <c r="P49" i="20"/>
  <c r="J50" i="20"/>
  <c r="D49" i="20"/>
  <c r="G49" i="20"/>
  <c r="G61" i="20"/>
  <c r="F61" i="20"/>
  <c r="F49" i="20"/>
  <c r="L61" i="20"/>
  <c r="L49" i="20"/>
  <c r="L50" i="20" s="1"/>
  <c r="E61" i="20"/>
  <c r="E49" i="20"/>
  <c r="M61" i="20"/>
  <c r="M49" i="20"/>
  <c r="F26" i="21"/>
  <c r="F29" i="21"/>
  <c r="D19" i="20"/>
  <c r="M60" i="20"/>
  <c r="D39" i="20"/>
  <c r="E39" i="20"/>
  <c r="F19" i="20"/>
  <c r="D22" i="19"/>
  <c r="D23" i="19" s="1"/>
  <c r="N22" i="19"/>
  <c r="N23" i="19"/>
  <c r="F39" i="20"/>
  <c r="I12" i="21"/>
  <c r="G60" i="20"/>
  <c r="I22" i="22"/>
  <c r="L12" i="19"/>
  <c r="N23" i="22"/>
  <c r="F60" i="20"/>
  <c r="L12" i="21"/>
  <c r="F11" i="21"/>
  <c r="E11" i="21"/>
  <c r="M13" i="21"/>
  <c r="M14" i="21" s="1"/>
  <c r="M12" i="21"/>
  <c r="M11" i="21"/>
  <c r="J12" i="21"/>
  <c r="G11" i="21"/>
  <c r="I11" i="21"/>
  <c r="D24" i="21"/>
  <c r="N60" i="20"/>
  <c r="L60" i="20"/>
  <c r="H12" i="19"/>
  <c r="M12" i="19"/>
  <c r="G12" i="19"/>
  <c r="E50" i="20" l="1"/>
  <c r="O51" i="20"/>
  <c r="G50" i="20"/>
  <c r="H50" i="20"/>
  <c r="M50" i="20"/>
  <c r="N50" i="20"/>
  <c r="F50" i="20"/>
  <c r="D60" i="20"/>
  <c r="E60" i="20"/>
</calcChain>
</file>

<file path=xl/comments1.xml><?xml version="1.0" encoding="utf-8"?>
<comments xmlns="http://schemas.openxmlformats.org/spreadsheetml/2006/main">
  <authors>
    <author>PEREZ DOMINGO, Francisco</author>
  </authors>
  <commentList>
    <comment ref="M18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N18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PEREZ DOMINGO, Francisco</author>
  </authors>
  <commentList>
    <comment ref="N6" authorId="0" shapeId="0">
      <text>
        <r>
          <rPr>
            <sz val="9"/>
            <color indexed="81"/>
            <rFont val="Tahoma"/>
            <family val="2"/>
          </rPr>
          <t>El consumo de gas de Errotaburu 1 se paga con los gastos de comunidad, por lo que no tenemos datos y no está computado.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8" authorId="1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</commentList>
</comments>
</file>

<file path=xl/comments3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0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8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8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1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3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45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46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P5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5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P5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 xml:space="preserve"> </author>
    <author>IZFE</author>
  </authors>
  <commentList>
    <comment ref="C6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7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9" authorId="0" shapeId="0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I.Irastorza komentatu dit 460 pertsona daudela bataz-beste urtean zehar.Datua inkorporatu dut.</t>
        </r>
      </text>
    </comment>
    <comment ref="C20" authorId="1" shapeId="0">
      <text>
        <r>
          <rPr>
            <b/>
            <sz val="8"/>
            <color indexed="81"/>
            <rFont val="Tahoma"/>
            <family val="2"/>
          </rPr>
          <t xml:space="preserve">IZFE: 140
JJGG: 35
DFG:150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PEREZ DOMINGO, Francisco</author>
  </authors>
  <commentList>
    <comment ref="M22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  <comment ref="N22" authorId="0" shapeId="0">
      <text>
        <r>
          <rPr>
            <sz val="9"/>
            <color indexed="81"/>
            <rFont val="Tahoma"/>
            <family val="2"/>
          </rPr>
          <t xml:space="preserve">Dic'2018 está facturado en 2019
</t>
        </r>
      </text>
    </comment>
  </commentList>
</comments>
</file>

<file path=xl/comments9.xml><?xml version="1.0" encoding="utf-8"?>
<comments xmlns="http://schemas.openxmlformats.org/spreadsheetml/2006/main">
  <authors>
    <author>PEREZ DOMINGO, Francisco</author>
  </authors>
  <commentList>
    <comment ref="L28" authorId="0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  <comment ref="M28" authorId="0" shapeId="0">
      <text>
        <r>
          <rPr>
            <sz val="9"/>
            <color indexed="81"/>
            <rFont val="Tahoma"/>
            <family val="2"/>
          </rPr>
          <t xml:space="preserve">En 2019 cambian la instalación de Gasóleo C por gas natural
</t>
        </r>
      </text>
    </comment>
  </commentList>
</comments>
</file>

<file path=xl/sharedStrings.xml><?xml version="1.0" encoding="utf-8"?>
<sst xmlns="http://schemas.openxmlformats.org/spreadsheetml/2006/main" count="775" uniqueCount="155">
  <si>
    <t>EGOITZA</t>
  </si>
  <si>
    <t>FORU JAUREGIA</t>
  </si>
  <si>
    <t>ERROTABURU</t>
  </si>
  <si>
    <t>PERTSONAK</t>
  </si>
  <si>
    <t>TXARA II</t>
  </si>
  <si>
    <t>CARO BAROJA</t>
  </si>
  <si>
    <t>MIRAMON</t>
  </si>
  <si>
    <t xml:space="preserve"> ---</t>
  </si>
  <si>
    <t xml:space="preserve"> </t>
  </si>
  <si>
    <t>EGOITZA ADMINISTRATIBO NAGUSIAK</t>
  </si>
  <si>
    <t>BATAZBESTE</t>
  </si>
  <si>
    <t>ARGINDARRA (kWh)</t>
  </si>
  <si>
    <t>ARGINDARRA (kWh/pertsona)</t>
  </si>
  <si>
    <t>URA (m3/pertsona)</t>
  </si>
  <si>
    <t>PAPER BIRZIKLATUA (orriak/pertsona)</t>
  </si>
  <si>
    <t>PAPER ZURIA (orriak/pertsona)</t>
  </si>
  <si>
    <t>PAPERA(orriak/pertsona)</t>
  </si>
  <si>
    <t>TONERRAK (unitateak)</t>
  </si>
  <si>
    <t>TONERRAK (unitateak/pertsona)</t>
  </si>
  <si>
    <t>GAS NATURALA (kWh)</t>
  </si>
  <si>
    <t>totala</t>
  </si>
  <si>
    <t>batazbeste urtean</t>
  </si>
  <si>
    <t>batazbeste egunean</t>
  </si>
  <si>
    <t>2012</t>
  </si>
  <si>
    <t>URA m3</t>
  </si>
  <si>
    <t>2'18</t>
  </si>
  <si>
    <t>GAS NATURALA PERTSONAKO (kWh)</t>
  </si>
  <si>
    <t>PAPER BIRZIKLATUA (orriak * 1000)</t>
  </si>
  <si>
    <t>PAPER ZURIA (orriak * 1000)</t>
  </si>
  <si>
    <t>PAPERA (orriak * 1000)</t>
  </si>
  <si>
    <t>Miramon</t>
  </si>
  <si>
    <t>Egunak</t>
  </si>
  <si>
    <t>2018-19</t>
  </si>
  <si>
    <t>2010-19</t>
  </si>
  <si>
    <t>2010-2020</t>
  </si>
  <si>
    <t>GUZTIRA</t>
  </si>
  <si>
    <t>Egunero</t>
  </si>
  <si>
    <t>SUHILTZAILE PARKEAK</t>
  </si>
  <si>
    <t>Tipo</t>
  </si>
  <si>
    <t>AG</t>
  </si>
  <si>
    <t>ELECT</t>
  </si>
  <si>
    <t>GASOC</t>
  </si>
  <si>
    <t>PAPR</t>
  </si>
  <si>
    <t>TON</t>
  </si>
  <si>
    <t>Berokuntza</t>
  </si>
  <si>
    <t>Papera</t>
  </si>
  <si>
    <t>2020</t>
  </si>
  <si>
    <t>Argindarra</t>
  </si>
  <si>
    <t>Gas</t>
  </si>
  <si>
    <t>Gasoc</t>
  </si>
  <si>
    <t>Toner</t>
  </si>
  <si>
    <t>Ura (m3)</t>
  </si>
  <si>
    <t>Berokuntza (KW/h)</t>
  </si>
  <si>
    <t>ATERPETXEAK</t>
  </si>
  <si>
    <t>PAPN</t>
  </si>
  <si>
    <t>PILA</t>
  </si>
  <si>
    <t>PILB</t>
  </si>
  <si>
    <t>PROP</t>
  </si>
  <si>
    <t>BEROKUNTZA ERREGAIAK</t>
  </si>
  <si>
    <t>KW/h</t>
  </si>
  <si>
    <t>Aterpetxea Igerain</t>
  </si>
  <si>
    <t>GasoC/Gas</t>
  </si>
  <si>
    <t>Prop</t>
  </si>
  <si>
    <t/>
  </si>
  <si>
    <t>Aterpetxea Juan Sebastian Elkano</t>
  </si>
  <si>
    <t>GasoC</t>
  </si>
  <si>
    <t>Aterpetxea Segura</t>
  </si>
  <si>
    <t>Aterpetxea Txurruka</t>
  </si>
  <si>
    <t>Aterpetxeak</t>
  </si>
  <si>
    <t>Guztira</t>
  </si>
  <si>
    <t>GAS/GASOC (kwh)</t>
  </si>
  <si>
    <t>Elect</t>
  </si>
  <si>
    <t>Eraikuntza - Edificio</t>
  </si>
  <si>
    <t>2020 Pisua</t>
  </si>
  <si>
    <t>2019-20</t>
  </si>
  <si>
    <t>2010-20</t>
  </si>
  <si>
    <t>Azpeitia</t>
  </si>
  <si>
    <t>Eibar</t>
  </si>
  <si>
    <t>Irun</t>
  </si>
  <si>
    <t>Legazpi</t>
  </si>
  <si>
    <t>Oñati</t>
  </si>
  <si>
    <t>Ordizia</t>
  </si>
  <si>
    <t>Tolosa</t>
  </si>
  <si>
    <t>Zarautz</t>
  </si>
  <si>
    <t>Eraikuntza</t>
  </si>
  <si>
    <t>2011-20</t>
  </si>
  <si>
    <t>Koldo Mitxelena</t>
  </si>
  <si>
    <t>Egogain Egoitza</t>
  </si>
  <si>
    <t>Fraisoro Laborategia</t>
  </si>
  <si>
    <r>
      <t>Ura (m</t>
    </r>
    <r>
      <rPr>
        <b/>
        <vertAlign val="superscript"/>
        <sz val="9.5"/>
        <rFont val="Calibri"/>
        <family val="2"/>
        <scheme val="minor"/>
      </rPr>
      <t>3</t>
    </r>
    <r>
      <rPr>
        <b/>
        <sz val="9.5"/>
        <rFont val="Calibri"/>
        <family val="2"/>
        <scheme val="minor"/>
      </rPr>
      <t>)</t>
    </r>
  </si>
  <si>
    <t>ARGINDARRA (KW/h)</t>
  </si>
  <si>
    <t>Jauregia-Palacio</t>
  </si>
  <si>
    <t>Errotaburu</t>
  </si>
  <si>
    <t>Caro Baroja</t>
  </si>
  <si>
    <t>Txara 2</t>
  </si>
  <si>
    <t>Suhiltzaile parkeak guztira</t>
  </si>
  <si>
    <t>Suhiltzaileak Azpeitia</t>
  </si>
  <si>
    <t>Suhiltzaileak Eibar</t>
  </si>
  <si>
    <t>Suhiltzaileak Irun</t>
  </si>
  <si>
    <t>Suhiltzaileak Legazpi</t>
  </si>
  <si>
    <t>Suhiltzaileak Oñati</t>
  </si>
  <si>
    <t>Suhiltzaileak Ordizia</t>
  </si>
  <si>
    <t>Suhiltzaileak Tolosa</t>
  </si>
  <si>
    <t>Suhiltzaileak Zarautz</t>
  </si>
  <si>
    <t>Aterpetxeak guztira</t>
  </si>
  <si>
    <t>Inprenta-Imprenta</t>
  </si>
  <si>
    <t>Tolosako Artxibo Orokorra</t>
  </si>
  <si>
    <t>Gipuzkoako Artxibo Historikoa</t>
  </si>
  <si>
    <t>Oñatiko Protokoloen Artxiboa</t>
  </si>
  <si>
    <t>Arteleku (BAJA)</t>
  </si>
  <si>
    <t>Gordailua</t>
  </si>
  <si>
    <t>Kalostra-Arteleku</t>
  </si>
  <si>
    <t>Kirol Etxea</t>
  </si>
  <si>
    <t>Txuri Urdin</t>
  </si>
  <si>
    <t>Txara 1</t>
  </si>
  <si>
    <t>ARGINDARRA GUZTIRA (Errepideak ezik)</t>
  </si>
  <si>
    <t>Errepideetako instalazioak GUZTIRA</t>
  </si>
  <si>
    <t>Errepideak argiteri publikoa</t>
  </si>
  <si>
    <t>Autobidea A-15</t>
  </si>
  <si>
    <t>Aldaketa guztira</t>
  </si>
  <si>
    <t>Aldaketa (errepideak ezik)</t>
  </si>
  <si>
    <t>Aldaketa (Errepideak)</t>
  </si>
  <si>
    <t>ARGINDARRA PERTSONAREKIKO EGOITZA NAGUSIETAN (KW/H / persona)</t>
  </si>
  <si>
    <t>Perts</t>
  </si>
  <si>
    <t>URA (m3)</t>
  </si>
  <si>
    <t>m3</t>
  </si>
  <si>
    <t>Suhiltzaile parkeak</t>
  </si>
  <si>
    <t>Besteak</t>
  </si>
  <si>
    <t>CART</t>
  </si>
  <si>
    <t>Cart</t>
  </si>
  <si>
    <t>Okendo</t>
  </si>
  <si>
    <t>PAPERA (Orriak )</t>
  </si>
  <si>
    <t>PAPERA BERRIA (Orriak )</t>
  </si>
  <si>
    <t>TONER</t>
  </si>
  <si>
    <t>PILAK</t>
  </si>
  <si>
    <t>Parke mugikorra ZZOO</t>
  </si>
  <si>
    <t>2008</t>
  </si>
  <si>
    <t>2009</t>
  </si>
  <si>
    <t>2010</t>
  </si>
  <si>
    <t>2011</t>
  </si>
  <si>
    <t>2013</t>
  </si>
  <si>
    <t>2014</t>
  </si>
  <si>
    <t>2015</t>
  </si>
  <si>
    <t>2016</t>
  </si>
  <si>
    <t>2017</t>
  </si>
  <si>
    <t>2018</t>
  </si>
  <si>
    <t>2019</t>
  </si>
  <si>
    <t>Combustible €</t>
  </si>
  <si>
    <t>Combustible litros</t>
  </si>
  <si>
    <t>Kms</t>
  </si>
  <si>
    <t>ARGINDARRA: ERREPIDEETAKO INSTALAZIOAK</t>
  </si>
  <si>
    <t>ARGINDARRA: PISUA 2019</t>
  </si>
  <si>
    <t>ARGINDARRA: GUZTIRA, ERREPIDEETAKO INSTALAZIOAK KENDUTA</t>
  </si>
  <si>
    <t>BEROKUNTZA ERABILERA: GASA</t>
  </si>
  <si>
    <r>
      <t>Ura (m</t>
    </r>
    <r>
      <rPr>
        <vertAlign val="superscript"/>
        <sz val="8"/>
        <color indexed="8"/>
        <rFont val="Calibri"/>
        <family val="2"/>
        <scheme val="minor"/>
      </rPr>
      <t>3</t>
    </r>
    <r>
      <rPr>
        <sz val="8"/>
        <color indexed="8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</si>
</sst>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0.0%"/>
    <numFmt numFmtId="167" formatCode="#,##0.0"/>
    <numFmt numFmtId="168" formatCode="0.0"/>
    <numFmt numFmtId="169" formatCode="%0.00"/>
    <numFmt numFmtId="170" formatCode="%0.0"/>
    <numFmt numFmtId="171" formatCode="%0"/>
  </numFmts>
  <fonts count="4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.5"/>
      <color theme="3" tint="-0.249977111117893"/>
      <name val="Calibri"/>
      <family val="2"/>
      <scheme val="minor"/>
    </font>
    <font>
      <sz val="9.5"/>
      <name val="Calibri"/>
      <family val="2"/>
      <scheme val="minor"/>
    </font>
    <font>
      <i/>
      <sz val="9.5"/>
      <color theme="1" tint="0.499984740745262"/>
      <name val="Calibri"/>
      <family val="2"/>
      <scheme val="minor"/>
    </font>
    <font>
      <b/>
      <sz val="9.5"/>
      <name val="Calibri"/>
      <family val="2"/>
      <scheme val="minor"/>
    </font>
    <font>
      <b/>
      <sz val="9.5"/>
      <color theme="4" tint="-0.249977111117893"/>
      <name val="Calibri"/>
      <family val="2"/>
      <scheme val="minor"/>
    </font>
    <font>
      <b/>
      <i/>
      <sz val="9.5"/>
      <color theme="4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 tint="0.34998626667073579"/>
      <name val="Calibri"/>
      <family val="2"/>
      <scheme val="minor"/>
    </font>
    <font>
      <i/>
      <sz val="9.5"/>
      <color theme="1" tint="0.34998626667073579"/>
      <name val="Calibri"/>
      <family val="2"/>
      <scheme val="minor"/>
    </font>
    <font>
      <i/>
      <sz val="9.5"/>
      <color rgb="FF002060"/>
      <name val="Calibri"/>
      <family val="2"/>
      <scheme val="minor"/>
    </font>
    <font>
      <b/>
      <sz val="9.5"/>
      <color indexed="8"/>
      <name val="Calibri"/>
      <family val="2"/>
      <scheme val="minor"/>
    </font>
    <font>
      <sz val="9.5"/>
      <color theme="1"/>
      <name val="Calibri"/>
      <family val="2"/>
      <scheme val="minor"/>
    </font>
    <font>
      <sz val="9.5"/>
      <color theme="4" tint="-0.249977111117893"/>
      <name val="Calibri"/>
      <family val="2"/>
      <scheme val="minor"/>
    </font>
    <font>
      <sz val="9.5"/>
      <color rgb="FF002060"/>
      <name val="Calibri"/>
      <family val="2"/>
      <scheme val="minor"/>
    </font>
    <font>
      <b/>
      <sz val="9.5"/>
      <color rgb="FF002060"/>
      <name val="Calibri"/>
      <family val="2"/>
      <scheme val="minor"/>
    </font>
    <font>
      <i/>
      <sz val="9.5"/>
      <color theme="0" tint="-0.249977111117893"/>
      <name val="Calibri"/>
      <family val="2"/>
      <scheme val="minor"/>
    </font>
    <font>
      <b/>
      <i/>
      <sz val="9.5"/>
      <color theme="0" tint="-0.249977111117893"/>
      <name val="Calibri"/>
      <family val="2"/>
      <scheme val="minor"/>
    </font>
    <font>
      <b/>
      <vertAlign val="superscript"/>
      <sz val="9.5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9.5"/>
      <color theme="3" tint="-0.249977111117893"/>
      <name val="Calibri"/>
      <family val="2"/>
      <scheme val="minor"/>
    </font>
    <font>
      <sz val="9.5"/>
      <name val="Arial"/>
      <family val="2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indexed="8"/>
      <name val="Calibri"/>
      <family val="2"/>
      <scheme val="minor"/>
    </font>
    <font>
      <vertAlign val="superscript"/>
      <sz val="8"/>
      <color indexed="8"/>
      <name val="Calibri"/>
      <family val="2"/>
      <scheme val="minor"/>
    </font>
    <font>
      <i/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/>
      <right style="medium">
        <color rgb="FF8497B0"/>
      </right>
      <top/>
      <bottom style="medium">
        <color rgb="FF8497B0"/>
      </bottom>
      <diagonal/>
    </border>
  </borders>
  <cellStyleXfs count="11">
    <xf numFmtId="0" fontId="0" fillId="0" borderId="0"/>
    <xf numFmtId="0" fontId="8" fillId="5" borderId="0" applyNumberFormat="0" applyBorder="0" applyAlignment="0" applyProtection="0"/>
    <xf numFmtId="165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9" fontId="1" fillId="0" borderId="0" applyFont="0" applyFill="0" applyBorder="0" applyAlignment="0" applyProtection="0"/>
    <xf numFmtId="0" fontId="6" fillId="0" borderId="0"/>
  </cellStyleXfs>
  <cellXfs count="264">
    <xf numFmtId="0" fontId="0" fillId="0" borderId="0" xfId="0"/>
    <xf numFmtId="0" fontId="1" fillId="0" borderId="0" xfId="0" applyFont="1"/>
    <xf numFmtId="0" fontId="5" fillId="9" borderId="1" xfId="7" applyFont="1" applyFill="1" applyBorder="1" applyAlignment="1">
      <alignment horizontal="center"/>
    </xf>
    <xf numFmtId="0" fontId="5" fillId="0" borderId="1" xfId="7" applyFont="1" applyFill="1" applyBorder="1" applyAlignment="1">
      <alignment wrapText="1"/>
    </xf>
    <xf numFmtId="3" fontId="5" fillId="0" borderId="1" xfId="7" applyNumberFormat="1" applyFont="1" applyFill="1" applyBorder="1" applyAlignment="1">
      <alignment horizontal="right" wrapText="1"/>
    </xf>
    <xf numFmtId="0" fontId="2" fillId="0" borderId="15" xfId="6" applyFont="1" applyFill="1" applyBorder="1" applyAlignment="1">
      <alignment vertical="center" wrapText="1"/>
    </xf>
    <xf numFmtId="3" fontId="5" fillId="0" borderId="15" xfId="10" applyNumberFormat="1" applyFont="1" applyFill="1" applyBorder="1" applyAlignment="1">
      <alignment horizontal="right" vertical="center" wrapText="1"/>
    </xf>
    <xf numFmtId="3" fontId="2" fillId="0" borderId="15" xfId="6" applyNumberFormat="1" applyFont="1" applyFill="1" applyBorder="1" applyAlignment="1">
      <alignment horizontal="right" vertical="center" wrapText="1"/>
    </xf>
    <xf numFmtId="166" fontId="2" fillId="0" borderId="15" xfId="9" applyNumberFormat="1" applyFont="1" applyFill="1" applyBorder="1" applyAlignment="1">
      <alignment horizontal="right" vertical="center" wrapText="1"/>
    </xf>
    <xf numFmtId="0" fontId="10" fillId="10" borderId="17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3" fontId="12" fillId="0" borderId="17" xfId="0" applyNumberFormat="1" applyFont="1" applyBorder="1" applyAlignment="1">
      <alignment vertical="center" wrapText="1"/>
    </xf>
    <xf numFmtId="169" fontId="12" fillId="0" borderId="17" xfId="9" applyNumberFormat="1" applyFont="1" applyFill="1" applyBorder="1" applyAlignment="1">
      <alignment horizontal="center" vertical="center" wrapText="1"/>
    </xf>
    <xf numFmtId="170" fontId="13" fillId="0" borderId="17" xfId="9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4" fillId="11" borderId="17" xfId="0" applyFont="1" applyFill="1" applyBorder="1" applyAlignment="1">
      <alignment vertical="center" wrapText="1"/>
    </xf>
    <xf numFmtId="3" fontId="14" fillId="11" borderId="17" xfId="0" applyNumberFormat="1" applyFont="1" applyFill="1" applyBorder="1" applyAlignment="1">
      <alignment vertical="center" wrapText="1"/>
    </xf>
    <xf numFmtId="169" fontId="15" fillId="11" borderId="17" xfId="9" applyNumberFormat="1" applyFont="1" applyFill="1" applyBorder="1" applyAlignment="1">
      <alignment horizontal="center" vertical="center" wrapText="1"/>
    </xf>
    <xf numFmtId="170" fontId="14" fillId="11" borderId="17" xfId="9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9" fontId="10" fillId="10" borderId="17" xfId="0" applyNumberFormat="1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3" fontId="18" fillId="0" borderId="17" xfId="0" applyNumberFormat="1" applyFont="1" applyBorder="1" applyAlignment="1">
      <alignment vertical="center" wrapText="1"/>
    </xf>
    <xf numFmtId="170" fontId="19" fillId="0" borderId="17" xfId="9" applyNumberFormat="1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3" fontId="11" fillId="0" borderId="0" xfId="0" applyNumberFormat="1" applyFont="1"/>
    <xf numFmtId="1" fontId="20" fillId="9" borderId="15" xfId="7" applyNumberFormat="1" applyFont="1" applyFill="1" applyBorder="1" applyAlignment="1">
      <alignment horizontal="center"/>
    </xf>
    <xf numFmtId="0" fontId="11" fillId="0" borderId="0" xfId="0" applyFont="1"/>
    <xf numFmtId="0" fontId="21" fillId="0" borderId="15" xfId="6" applyFont="1" applyFill="1" applyBorder="1" applyAlignment="1">
      <alignment vertical="center" wrapText="1"/>
    </xf>
    <xf numFmtId="3" fontId="21" fillId="0" borderId="15" xfId="6" applyNumberFormat="1" applyFont="1" applyFill="1" applyBorder="1" applyAlignment="1">
      <alignment horizontal="right" vertical="center" wrapText="1"/>
    </xf>
    <xf numFmtId="0" fontId="21" fillId="0" borderId="15" xfId="6" applyNumberFormat="1" applyFont="1" applyFill="1" applyBorder="1" applyAlignment="1">
      <alignment horizontal="right" vertical="center" wrapText="1"/>
    </xf>
    <xf numFmtId="0" fontId="21" fillId="0" borderId="15" xfId="6" applyFont="1" applyFill="1" applyBorder="1" applyAlignment="1">
      <alignment horizontal="right" vertical="center" wrapText="1"/>
    </xf>
    <xf numFmtId="166" fontId="13" fillId="0" borderId="16" xfId="9" applyNumberFormat="1" applyFont="1" applyBorder="1" applyAlignment="1">
      <alignment horizontal="center" vertical="center"/>
    </xf>
    <xf numFmtId="0" fontId="14" fillId="11" borderId="15" xfId="6" applyFont="1" applyFill="1" applyBorder="1" applyAlignment="1">
      <alignment vertical="center" wrapText="1"/>
    </xf>
    <xf numFmtId="0" fontId="22" fillId="11" borderId="15" xfId="6" applyFont="1" applyFill="1" applyBorder="1" applyAlignment="1">
      <alignment vertical="center" wrapText="1"/>
    </xf>
    <xf numFmtId="3" fontId="14" fillId="11" borderId="15" xfId="6" applyNumberFormat="1" applyFont="1" applyFill="1" applyBorder="1" applyAlignment="1">
      <alignment horizontal="right" vertical="center" wrapText="1"/>
    </xf>
    <xf numFmtId="169" fontId="23" fillId="0" borderId="17" xfId="9" applyNumberFormat="1" applyFont="1" applyFill="1" applyBorder="1" applyAlignment="1">
      <alignment horizontal="center" vertical="center" wrapText="1"/>
    </xf>
    <xf numFmtId="166" fontId="11" fillId="0" borderId="16" xfId="9" applyNumberFormat="1" applyFont="1" applyBorder="1" applyAlignment="1">
      <alignment horizontal="center" vertical="center"/>
    </xf>
    <xf numFmtId="0" fontId="10" fillId="10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169" fontId="12" fillId="0" borderId="18" xfId="9" applyNumberFormat="1" applyFont="1" applyFill="1" applyBorder="1" applyAlignment="1">
      <alignment horizontal="center" vertical="center" wrapText="1"/>
    </xf>
    <xf numFmtId="166" fontId="11" fillId="0" borderId="18" xfId="9" applyNumberFormat="1" applyFont="1" applyBorder="1" applyAlignment="1">
      <alignment horizontal="center" vertical="center"/>
    </xf>
    <xf numFmtId="3" fontId="14" fillId="11" borderId="18" xfId="6" applyNumberFormat="1" applyFont="1" applyFill="1" applyBorder="1" applyAlignment="1">
      <alignment horizontal="right" vertical="center" wrapText="1"/>
    </xf>
    <xf numFmtId="0" fontId="13" fillId="0" borderId="17" xfId="0" applyFont="1" applyBorder="1" applyAlignment="1">
      <alignment vertical="center" wrapText="1"/>
    </xf>
    <xf numFmtId="3" fontId="13" fillId="0" borderId="17" xfId="0" applyNumberFormat="1" applyFont="1" applyBorder="1" applyAlignment="1">
      <alignment vertical="center" wrapText="1"/>
    </xf>
    <xf numFmtId="169" fontId="24" fillId="0" borderId="17" xfId="9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70" fontId="24" fillId="0" borderId="17" xfId="9" applyNumberFormat="1" applyFont="1" applyFill="1" applyBorder="1" applyAlignment="1">
      <alignment horizontal="center" vertical="center" wrapText="1"/>
    </xf>
    <xf numFmtId="3" fontId="13" fillId="0" borderId="0" xfId="0" applyNumberFormat="1" applyFont="1"/>
    <xf numFmtId="3" fontId="25" fillId="0" borderId="17" xfId="0" applyNumberFormat="1" applyFont="1" applyBorder="1" applyAlignment="1">
      <alignment vertical="center" wrapText="1"/>
    </xf>
    <xf numFmtId="3" fontId="26" fillId="0" borderId="17" xfId="0" applyNumberFormat="1" applyFont="1" applyBorder="1" applyAlignment="1">
      <alignment vertical="center" wrapText="1"/>
    </xf>
    <xf numFmtId="3" fontId="26" fillId="0" borderId="0" xfId="0" applyNumberFormat="1" applyFont="1"/>
    <xf numFmtId="0" fontId="11" fillId="0" borderId="17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0" fontId="30" fillId="10" borderId="17" xfId="0" applyFont="1" applyFill="1" applyBorder="1" applyAlignment="1">
      <alignment horizontal="center" vertical="center" wrapText="1"/>
    </xf>
    <xf numFmtId="0" fontId="28" fillId="0" borderId="17" xfId="0" applyFont="1" applyBorder="1" applyAlignment="1">
      <alignment vertical="center" wrapText="1"/>
    </xf>
    <xf numFmtId="3" fontId="28" fillId="0" borderId="17" xfId="0" applyNumberFormat="1" applyFont="1" applyBorder="1" applyAlignment="1">
      <alignment vertical="center" wrapText="1"/>
    </xf>
    <xf numFmtId="169" fontId="31" fillId="0" borderId="17" xfId="9" applyNumberFormat="1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vertical="center" wrapText="1"/>
    </xf>
    <xf numFmtId="3" fontId="29" fillId="0" borderId="17" xfId="0" applyNumberFormat="1" applyFont="1" applyBorder="1" applyAlignment="1">
      <alignment vertical="center" wrapText="1"/>
    </xf>
    <xf numFmtId="169" fontId="32" fillId="0" borderId="17" xfId="9" applyNumberFormat="1" applyFont="1" applyFill="1" applyBorder="1" applyAlignment="1">
      <alignment horizontal="center" vertical="center" wrapText="1"/>
    </xf>
    <xf numFmtId="0" fontId="33" fillId="0" borderId="17" xfId="0" applyFont="1" applyBorder="1" applyAlignment="1">
      <alignment vertical="center" wrapText="1"/>
    </xf>
    <xf numFmtId="3" fontId="33" fillId="0" borderId="17" xfId="0" applyNumberFormat="1" applyFont="1" applyBorder="1" applyAlignment="1">
      <alignment vertical="center" wrapText="1"/>
    </xf>
    <xf numFmtId="169" fontId="33" fillId="0" borderId="17" xfId="9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 wrapText="1"/>
    </xf>
    <xf numFmtId="0" fontId="30" fillId="12" borderId="17" xfId="0" applyFont="1" applyFill="1" applyBorder="1" applyAlignment="1">
      <alignment vertical="center" wrapText="1"/>
    </xf>
    <xf numFmtId="3" fontId="30" fillId="12" borderId="17" xfId="0" applyNumberFormat="1" applyFont="1" applyFill="1" applyBorder="1" applyAlignment="1">
      <alignment vertical="center" wrapText="1"/>
    </xf>
    <xf numFmtId="0" fontId="30" fillId="10" borderId="17" xfId="0" applyFont="1" applyFill="1" applyBorder="1" applyAlignment="1">
      <alignment vertical="center" wrapText="1"/>
    </xf>
    <xf numFmtId="3" fontId="30" fillId="10" borderId="17" xfId="0" applyNumberFormat="1" applyFont="1" applyFill="1" applyBorder="1" applyAlignment="1">
      <alignment vertical="center" wrapText="1"/>
    </xf>
    <xf numFmtId="169" fontId="31" fillId="10" borderId="17" xfId="9" applyNumberFormat="1" applyFont="1" applyFill="1" applyBorder="1" applyAlignment="1">
      <alignment horizontal="center" vertical="center" wrapText="1"/>
    </xf>
    <xf numFmtId="3" fontId="29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/>
    </xf>
    <xf numFmtId="0" fontId="28" fillId="12" borderId="17" xfId="0" applyFont="1" applyFill="1" applyBorder="1" applyAlignment="1">
      <alignment horizontal="center" vertical="center" wrapText="1"/>
    </xf>
    <xf numFmtId="0" fontId="34" fillId="10" borderId="17" xfId="0" applyFont="1" applyFill="1" applyBorder="1" applyAlignment="1">
      <alignment horizontal="center" vertical="center" wrapText="1"/>
    </xf>
    <xf numFmtId="9" fontId="34" fillId="10" borderId="17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vertical="center" wrapText="1"/>
    </xf>
    <xf numFmtId="3" fontId="35" fillId="0" borderId="17" xfId="0" applyNumberFormat="1" applyFont="1" applyBorder="1" applyAlignment="1">
      <alignment vertical="center" wrapText="1"/>
    </xf>
    <xf numFmtId="169" fontId="36" fillId="0" borderId="17" xfId="9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vertical="center" wrapText="1"/>
    </xf>
    <xf numFmtId="3" fontId="17" fillId="0" borderId="17" xfId="0" applyNumberFormat="1" applyFont="1" applyBorder="1" applyAlignment="1">
      <alignment vertical="center" wrapText="1"/>
    </xf>
    <xf numFmtId="3" fontId="16" fillId="0" borderId="17" xfId="0" applyNumberFormat="1" applyFont="1" applyBorder="1" applyAlignment="1">
      <alignment vertical="center" wrapText="1"/>
    </xf>
    <xf numFmtId="0" fontId="34" fillId="10" borderId="17" xfId="0" applyFont="1" applyFill="1" applyBorder="1" applyAlignment="1">
      <alignment vertical="center" wrapText="1"/>
    </xf>
    <xf numFmtId="3" fontId="34" fillId="10" borderId="17" xfId="0" applyNumberFormat="1" applyFont="1" applyFill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13" fillId="0" borderId="1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0" fillId="12" borderId="17" xfId="0" applyFont="1" applyFill="1" applyBorder="1" applyAlignment="1">
      <alignment vertical="center" wrapText="1"/>
    </xf>
    <xf numFmtId="0" fontId="10" fillId="12" borderId="17" xfId="0" applyFont="1" applyFill="1" applyBorder="1" applyAlignment="1">
      <alignment horizontal="center" vertical="center" wrapText="1"/>
    </xf>
    <xf numFmtId="3" fontId="10" fillId="12" borderId="17" xfId="0" applyNumberFormat="1" applyFont="1" applyFill="1" applyBorder="1" applyAlignment="1">
      <alignment vertical="center" wrapText="1"/>
    </xf>
    <xf numFmtId="170" fontId="24" fillId="12" borderId="17" xfId="9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1" fontId="24" fillId="0" borderId="17" xfId="9" applyNumberFormat="1" applyFont="1" applyFill="1" applyBorder="1" applyAlignment="1">
      <alignment horizontal="center" vertical="center" wrapText="1"/>
    </xf>
    <xf numFmtId="0" fontId="37" fillId="12" borderId="17" xfId="0" applyFont="1" applyFill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right" vertical="center"/>
    </xf>
    <xf numFmtId="0" fontId="38" fillId="0" borderId="0" xfId="0" applyFont="1"/>
    <xf numFmtId="0" fontId="16" fillId="0" borderId="0" xfId="0" applyFont="1"/>
    <xf numFmtId="0" fontId="39" fillId="2" borderId="7" xfId="0" applyFont="1" applyFill="1" applyBorder="1" applyAlignment="1">
      <alignment vertical="center"/>
    </xf>
    <xf numFmtId="0" fontId="39" fillId="2" borderId="2" xfId="0" applyFont="1" applyFill="1" applyBorder="1" applyAlignment="1">
      <alignment vertical="center" wrapText="1"/>
    </xf>
    <xf numFmtId="0" fontId="40" fillId="2" borderId="11" xfId="0" applyFont="1" applyFill="1" applyBorder="1" applyAlignment="1">
      <alignment vertical="center" wrapText="1"/>
    </xf>
    <xf numFmtId="0" fontId="40" fillId="2" borderId="0" xfId="0" applyFont="1" applyFill="1" applyBorder="1" applyAlignment="1">
      <alignment vertical="center" wrapText="1"/>
    </xf>
    <xf numFmtId="0" fontId="41" fillId="3" borderId="7" xfId="0" applyFont="1" applyFill="1" applyBorder="1" applyAlignment="1">
      <alignment vertical="center"/>
    </xf>
    <xf numFmtId="0" fontId="41" fillId="3" borderId="2" xfId="0" applyFont="1" applyFill="1" applyBorder="1" applyAlignment="1">
      <alignment vertical="center" wrapText="1"/>
    </xf>
    <xf numFmtId="0" fontId="41" fillId="3" borderId="7" xfId="0" applyFont="1" applyFill="1" applyBorder="1" applyAlignment="1">
      <alignment vertical="center" wrapText="1"/>
    </xf>
    <xf numFmtId="0" fontId="41" fillId="2" borderId="5" xfId="0" applyFont="1" applyFill="1" applyBorder="1" applyAlignment="1">
      <alignment vertical="center" wrapText="1"/>
    </xf>
    <xf numFmtId="0" fontId="41" fillId="2" borderId="7" xfId="0" applyFont="1" applyFill="1" applyBorder="1" applyAlignment="1">
      <alignment vertical="center" wrapText="1"/>
    </xf>
    <xf numFmtId="0" fontId="41" fillId="2" borderId="2" xfId="0" applyFont="1" applyFill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41" fillId="2" borderId="12" xfId="0" applyFont="1" applyFill="1" applyBorder="1" applyAlignment="1">
      <alignment vertical="center" wrapText="1"/>
    </xf>
    <xf numFmtId="0" fontId="41" fillId="2" borderId="13" xfId="0" applyFont="1" applyFill="1" applyBorder="1" applyAlignment="1">
      <alignment vertical="center" wrapText="1"/>
    </xf>
    <xf numFmtId="1" fontId="41" fillId="2" borderId="6" xfId="2" applyNumberFormat="1" applyFont="1" applyFill="1" applyBorder="1" applyAlignment="1">
      <alignment horizontal="center" vertical="center" wrapText="1"/>
    </xf>
    <xf numFmtId="1" fontId="41" fillId="2" borderId="7" xfId="2" applyNumberFormat="1" applyFont="1" applyFill="1" applyBorder="1" applyAlignment="1">
      <alignment horizontal="right" vertical="center" wrapText="1"/>
    </xf>
    <xf numFmtId="1" fontId="41" fillId="2" borderId="11" xfId="2" applyNumberFormat="1" applyFont="1" applyFill="1" applyBorder="1" applyAlignment="1">
      <alignment horizontal="center" vertical="center" wrapText="1"/>
    </xf>
    <xf numFmtId="1" fontId="41" fillId="2" borderId="0" xfId="2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3" fontId="41" fillId="0" borderId="1" xfId="2" applyNumberFormat="1" applyFont="1" applyBorder="1" applyAlignment="1">
      <alignment horizontal="right" vertical="center" wrapText="1"/>
    </xf>
    <xf numFmtId="3" fontId="41" fillId="0" borderId="7" xfId="2" applyNumberFormat="1" applyFont="1" applyBorder="1" applyAlignment="1">
      <alignment horizontal="right" vertical="center" wrapText="1"/>
    </xf>
    <xf numFmtId="3" fontId="41" fillId="0" borderId="7" xfId="2" applyNumberFormat="1" applyFont="1" applyBorder="1" applyAlignment="1">
      <alignment vertical="center" wrapText="1"/>
    </xf>
    <xf numFmtId="166" fontId="16" fillId="0" borderId="0" xfId="9" applyNumberFormat="1" applyFont="1"/>
    <xf numFmtId="0" fontId="41" fillId="0" borderId="7" xfId="0" applyFont="1" applyBorder="1" applyAlignment="1"/>
    <xf numFmtId="0" fontId="41" fillId="4" borderId="1" xfId="0" applyFont="1" applyFill="1" applyBorder="1" applyAlignment="1">
      <alignment vertical="center" wrapText="1"/>
    </xf>
    <xf numFmtId="3" fontId="41" fillId="4" borderId="1" xfId="2" applyNumberFormat="1" applyFont="1" applyFill="1" applyBorder="1" applyAlignment="1">
      <alignment horizontal="right" vertical="center" wrapText="1"/>
    </xf>
    <xf numFmtId="3" fontId="41" fillId="4" borderId="7" xfId="2" applyNumberFormat="1" applyFont="1" applyFill="1" applyBorder="1" applyAlignment="1">
      <alignment horizontal="right" vertical="center" wrapText="1"/>
    </xf>
    <xf numFmtId="3" fontId="41" fillId="4" borderId="7" xfId="2" applyNumberFormat="1" applyFont="1" applyFill="1" applyBorder="1" applyAlignment="1">
      <alignment vertical="center" wrapText="1"/>
    </xf>
    <xf numFmtId="0" fontId="41" fillId="0" borderId="0" xfId="0" applyFont="1" applyAlignment="1">
      <alignment horizontal="center" vertical="center" wrapText="1"/>
    </xf>
    <xf numFmtId="3" fontId="41" fillId="0" borderId="0" xfId="2" applyNumberFormat="1" applyFont="1" applyAlignment="1">
      <alignment horizontal="right" vertical="center" wrapText="1"/>
    </xf>
    <xf numFmtId="166" fontId="42" fillId="7" borderId="0" xfId="9" applyNumberFormat="1" applyFont="1" applyFill="1" applyAlignment="1">
      <alignment horizontal="right" vertical="center" wrapText="1"/>
    </xf>
    <xf numFmtId="166" fontId="41" fillId="0" borderId="0" xfId="9" applyNumberFormat="1" applyFont="1" applyAlignment="1">
      <alignment horizontal="right" vertical="center" wrapText="1"/>
    </xf>
    <xf numFmtId="3" fontId="41" fillId="0" borderId="0" xfId="2" applyNumberFormat="1" applyFont="1" applyAlignment="1">
      <alignment horizontal="center" vertical="center" wrapText="1"/>
    </xf>
    <xf numFmtId="0" fontId="41" fillId="2" borderId="3" xfId="0" applyFont="1" applyFill="1" applyBorder="1" applyAlignment="1">
      <alignment vertical="center" wrapText="1"/>
    </xf>
    <xf numFmtId="0" fontId="41" fillId="2" borderId="0" xfId="0" applyFont="1" applyFill="1" applyBorder="1" applyAlignment="1">
      <alignment horizontal="center" vertical="center" wrapText="1"/>
    </xf>
    <xf numFmtId="3" fontId="41" fillId="0" borderId="1" xfId="2" applyNumberFormat="1" applyFont="1" applyBorder="1" applyAlignment="1">
      <alignment horizontal="center" vertical="center" wrapText="1"/>
    </xf>
    <xf numFmtId="3" fontId="41" fillId="0" borderId="0" xfId="2" applyNumberFormat="1" applyFont="1" applyBorder="1" applyAlignment="1">
      <alignment horizontal="center" vertical="center" wrapText="1"/>
    </xf>
    <xf numFmtId="166" fontId="41" fillId="0" borderId="0" xfId="9" applyNumberFormat="1" applyFont="1" applyBorder="1" applyAlignment="1">
      <alignment horizontal="center" vertical="center" wrapText="1"/>
    </xf>
    <xf numFmtId="3" fontId="41" fillId="4" borderId="1" xfId="2" applyNumberFormat="1" applyFont="1" applyFill="1" applyBorder="1" applyAlignment="1">
      <alignment horizontal="center" vertical="center" wrapText="1"/>
    </xf>
    <xf numFmtId="3" fontId="41" fillId="4" borderId="4" xfId="2" applyNumberFormat="1" applyFont="1" applyFill="1" applyBorder="1" applyAlignment="1">
      <alignment horizontal="center" vertical="center" wrapText="1"/>
    </xf>
    <xf numFmtId="3" fontId="41" fillId="0" borderId="1" xfId="2" applyNumberFormat="1" applyFont="1" applyBorder="1" applyAlignment="1">
      <alignment vertical="center" wrapText="1"/>
    </xf>
    <xf numFmtId="3" fontId="41" fillId="0" borderId="2" xfId="2" applyNumberFormat="1" applyFont="1" applyBorder="1" applyAlignment="1">
      <alignment horizontal="center" vertical="center" wrapText="1"/>
    </xf>
    <xf numFmtId="3" fontId="41" fillId="0" borderId="3" xfId="2" applyNumberFormat="1" applyFont="1" applyBorder="1" applyAlignment="1">
      <alignment horizontal="center" vertical="center" wrapText="1"/>
    </xf>
    <xf numFmtId="0" fontId="43" fillId="8" borderId="0" xfId="0" applyFont="1" applyFill="1" applyAlignment="1">
      <alignment horizontal="center"/>
    </xf>
    <xf numFmtId="0" fontId="44" fillId="8" borderId="0" xfId="0" applyFont="1" applyFill="1" applyAlignment="1">
      <alignment horizontal="center"/>
    </xf>
    <xf numFmtId="3" fontId="8" fillId="5" borderId="7" xfId="1" applyNumberFormat="1" applyFont="1" applyBorder="1" applyAlignment="1">
      <alignment horizontal="center" vertical="center" wrapText="1"/>
    </xf>
    <xf numFmtId="167" fontId="41" fillId="4" borderId="10" xfId="2" applyNumberFormat="1" applyFont="1" applyFill="1" applyBorder="1" applyAlignment="1">
      <alignment horizontal="center" vertical="center" wrapText="1"/>
    </xf>
    <xf numFmtId="3" fontId="8" fillId="5" borderId="0" xfId="1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" fontId="41" fillId="2" borderId="7" xfId="4" applyNumberFormat="1" applyFont="1" applyFill="1" applyBorder="1" applyAlignment="1">
      <alignment vertical="center" wrapText="1"/>
    </xf>
    <xf numFmtId="1" fontId="41" fillId="2" borderId="2" xfId="4" applyNumberFormat="1" applyFont="1" applyFill="1" applyBorder="1" applyAlignment="1">
      <alignment vertical="center" wrapText="1"/>
    </xf>
    <xf numFmtId="1" fontId="41" fillId="2" borderId="3" xfId="4" applyNumberFormat="1" applyFont="1" applyFill="1" applyBorder="1" applyAlignment="1">
      <alignment vertical="center" wrapText="1"/>
    </xf>
    <xf numFmtId="1" fontId="41" fillId="2" borderId="6" xfId="0" applyNumberFormat="1" applyFont="1" applyFill="1" applyBorder="1" applyAlignment="1">
      <alignment horizontal="center" vertical="center" wrapText="1"/>
    </xf>
    <xf numFmtId="1" fontId="41" fillId="2" borderId="9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right" vertical="center" wrapText="1"/>
    </xf>
    <xf numFmtId="3" fontId="41" fillId="0" borderId="1" xfId="0" applyNumberFormat="1" applyFont="1" applyBorder="1" applyAlignment="1">
      <alignment horizontal="right" vertical="center" wrapText="1"/>
    </xf>
    <xf numFmtId="3" fontId="16" fillId="0" borderId="0" xfId="0" applyNumberFormat="1" applyFont="1"/>
    <xf numFmtId="0" fontId="41" fillId="0" borderId="0" xfId="0" applyFont="1" applyAlignment="1">
      <alignment vertical="center" wrapText="1"/>
    </xf>
    <xf numFmtId="166" fontId="41" fillId="0" borderId="0" xfId="9" applyNumberFormat="1" applyFont="1" applyAlignment="1">
      <alignment vertical="center" wrapText="1"/>
    </xf>
    <xf numFmtId="1" fontId="41" fillId="2" borderId="11" xfId="4" applyNumberFormat="1" applyFont="1" applyFill="1" applyBorder="1" applyAlignment="1">
      <alignment vertical="center" wrapText="1"/>
    </xf>
    <xf numFmtId="1" fontId="41" fillId="2" borderId="0" xfId="4" applyNumberFormat="1" applyFont="1" applyFill="1" applyBorder="1" applyAlignment="1">
      <alignment vertical="center" wrapText="1"/>
    </xf>
    <xf numFmtId="1" fontId="41" fillId="2" borderId="5" xfId="0" applyNumberFormat="1" applyFont="1" applyFill="1" applyBorder="1" applyAlignment="1">
      <alignment horizontal="center" vertical="center" wrapText="1"/>
    </xf>
    <xf numFmtId="1" fontId="41" fillId="2" borderId="4" xfId="0" applyNumberFormat="1" applyFont="1" applyFill="1" applyBorder="1" applyAlignment="1">
      <alignment horizontal="center" vertical="center" wrapText="1"/>
    </xf>
    <xf numFmtId="1" fontId="41" fillId="2" borderId="1" xfId="0" applyNumberFormat="1" applyFont="1" applyFill="1" applyBorder="1" applyAlignment="1">
      <alignment horizontal="center" vertical="center" wrapText="1"/>
    </xf>
    <xf numFmtId="2" fontId="41" fillId="0" borderId="1" xfId="0" applyNumberFormat="1" applyFont="1" applyBorder="1" applyAlignment="1">
      <alignment vertical="center" wrapText="1"/>
    </xf>
    <xf numFmtId="2" fontId="41" fillId="0" borderId="0" xfId="0" applyNumberFormat="1" applyFont="1" applyAlignment="1">
      <alignment vertical="center" wrapText="1"/>
    </xf>
    <xf numFmtId="0" fontId="35" fillId="0" borderId="0" xfId="0" applyFont="1"/>
    <xf numFmtId="0" fontId="41" fillId="2" borderId="6" xfId="0" applyFont="1" applyFill="1" applyBorder="1" applyAlignment="1">
      <alignment horizontal="center" vertical="center" wrapText="1"/>
    </xf>
    <xf numFmtId="49" fontId="41" fillId="2" borderId="6" xfId="0" applyNumberFormat="1" applyFont="1" applyFill="1" applyBorder="1" applyAlignment="1">
      <alignment horizontal="center" vertical="center" wrapText="1"/>
    </xf>
    <xf numFmtId="1" fontId="41" fillId="2" borderId="0" xfId="0" applyNumberFormat="1" applyFont="1" applyFill="1" applyAlignment="1">
      <alignment horizontal="center" vertical="center" wrapText="1"/>
    </xf>
    <xf numFmtId="1" fontId="41" fillId="2" borderId="0" xfId="0" applyNumberFormat="1" applyFont="1" applyFill="1" applyBorder="1" applyAlignment="1">
      <alignment horizontal="center" vertical="center" wrapText="1"/>
    </xf>
    <xf numFmtId="1" fontId="41" fillId="0" borderId="1" xfId="0" applyNumberFormat="1" applyFont="1" applyBorder="1" applyAlignment="1">
      <alignment horizontal="center" vertical="center" wrapText="1"/>
    </xf>
    <xf numFmtId="0" fontId="41" fillId="0" borderId="3" xfId="0" applyFont="1" applyBorder="1" applyAlignment="1">
      <alignment horizontal="right" vertical="center" wrapText="1"/>
    </xf>
    <xf numFmtId="3" fontId="41" fillId="4" borderId="3" xfId="2" applyNumberFormat="1" applyFont="1" applyFill="1" applyBorder="1" applyAlignment="1">
      <alignment horizontal="right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2" fontId="41" fillId="0" borderId="0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2" fontId="41" fillId="0" borderId="0" xfId="0" applyNumberFormat="1" applyFont="1" applyAlignment="1">
      <alignment horizontal="right" vertical="center" wrapText="1"/>
    </xf>
    <xf numFmtId="0" fontId="41" fillId="2" borderId="0" xfId="0" applyFont="1" applyFill="1" applyAlignment="1">
      <alignment horizontal="center" vertical="center" wrapText="1"/>
    </xf>
    <xf numFmtId="2" fontId="41" fillId="0" borderId="3" xfId="0" applyNumberFormat="1" applyFont="1" applyBorder="1" applyAlignment="1">
      <alignment horizontal="center" vertical="center" wrapText="1"/>
    </xf>
    <xf numFmtId="2" fontId="41" fillId="0" borderId="1" xfId="0" applyNumberFormat="1" applyFont="1" applyBorder="1" applyAlignment="1">
      <alignment horizontal="center" vertical="center" wrapText="1"/>
    </xf>
    <xf numFmtId="4" fontId="41" fillId="4" borderId="3" xfId="2" applyNumberFormat="1" applyFont="1" applyFill="1" applyBorder="1" applyAlignment="1">
      <alignment horizontal="center" vertical="center" wrapText="1"/>
    </xf>
    <xf numFmtId="2" fontId="41" fillId="0" borderId="0" xfId="0" applyNumberFormat="1" applyFont="1" applyAlignment="1">
      <alignment horizontal="center" vertical="center" wrapText="1"/>
    </xf>
    <xf numFmtId="2" fontId="41" fillId="0" borderId="2" xfId="0" applyNumberFormat="1" applyFont="1" applyBorder="1" applyAlignment="1">
      <alignment horizontal="right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2" borderId="14" xfId="0" applyFont="1" applyFill="1" applyBorder="1" applyAlignment="1">
      <alignment vertical="center" wrapText="1"/>
    </xf>
    <xf numFmtId="0" fontId="41" fillId="2" borderId="10" xfId="0" applyFont="1" applyFill="1" applyBorder="1" applyAlignment="1">
      <alignment horizontal="center" vertical="center" wrapText="1"/>
    </xf>
    <xf numFmtId="168" fontId="41" fillId="0" borderId="3" xfId="0" applyNumberFormat="1" applyFont="1" applyBorder="1" applyAlignment="1">
      <alignment horizontal="center" vertical="center" wrapText="1"/>
    </xf>
    <xf numFmtId="168" fontId="41" fillId="0" borderId="1" xfId="0" applyNumberFormat="1" applyFont="1" applyBorder="1" applyAlignment="1">
      <alignment horizontal="center" vertical="center" wrapText="1"/>
    </xf>
    <xf numFmtId="168" fontId="41" fillId="0" borderId="1" xfId="0" applyNumberFormat="1" applyFont="1" applyBorder="1" applyAlignment="1">
      <alignment horizontal="right" vertical="center" wrapText="1"/>
    </xf>
    <xf numFmtId="0" fontId="41" fillId="4" borderId="3" xfId="0" applyFont="1" applyFill="1" applyBorder="1" applyAlignment="1">
      <alignment vertical="center" wrapText="1"/>
    </xf>
    <xf numFmtId="3" fontId="41" fillId="4" borderId="3" xfId="2" applyNumberFormat="1" applyFont="1" applyFill="1" applyBorder="1" applyAlignment="1">
      <alignment horizontal="center" vertical="center" wrapText="1"/>
    </xf>
    <xf numFmtId="1" fontId="41" fillId="0" borderId="0" xfId="0" applyNumberFormat="1" applyFont="1" applyAlignment="1">
      <alignment horizontal="center" vertical="center" wrapText="1"/>
    </xf>
    <xf numFmtId="0" fontId="41" fillId="2" borderId="8" xfId="0" applyFont="1" applyFill="1" applyBorder="1" applyAlignment="1">
      <alignment horizontal="center" vertical="center" wrapText="1"/>
    </xf>
    <xf numFmtId="0" fontId="41" fillId="2" borderId="9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1" fontId="41" fillId="4" borderId="1" xfId="2" applyNumberFormat="1" applyFont="1" applyFill="1" applyBorder="1" applyAlignment="1">
      <alignment horizontal="center" vertical="center" wrapText="1"/>
    </xf>
    <xf numFmtId="1" fontId="41" fillId="2" borderId="8" xfId="0" applyNumberFormat="1" applyFont="1" applyFill="1" applyBorder="1" applyAlignment="1">
      <alignment horizontal="center" vertical="center" wrapText="1"/>
    </xf>
    <xf numFmtId="1" fontId="41" fillId="2" borderId="10" xfId="0" applyNumberFormat="1" applyFont="1" applyFill="1" applyBorder="1" applyAlignment="1">
      <alignment horizontal="center" vertical="center" wrapText="1"/>
    </xf>
    <xf numFmtId="168" fontId="41" fillId="0" borderId="7" xfId="0" applyNumberFormat="1" applyFont="1" applyBorder="1" applyAlignment="1">
      <alignment horizontal="center" vertical="center" wrapText="1"/>
    </xf>
    <xf numFmtId="168" fontId="41" fillId="0" borderId="1" xfId="0" applyNumberFormat="1" applyFont="1" applyBorder="1" applyAlignment="1">
      <alignment vertical="center" wrapText="1"/>
    </xf>
    <xf numFmtId="168" fontId="41" fillId="0" borderId="7" xfId="0" applyNumberFormat="1" applyFont="1" applyBorder="1" applyAlignment="1">
      <alignment vertical="center" wrapText="1"/>
    </xf>
    <xf numFmtId="168" fontId="41" fillId="0" borderId="3" xfId="0" applyNumberFormat="1" applyFont="1" applyBorder="1" applyAlignment="1">
      <alignment vertical="center" wrapText="1"/>
    </xf>
    <xf numFmtId="166" fontId="41" fillId="0" borderId="1" xfId="9" applyNumberFormat="1" applyFont="1" applyBorder="1" applyAlignment="1">
      <alignment vertical="center" wrapText="1"/>
    </xf>
    <xf numFmtId="164" fontId="41" fillId="0" borderId="1" xfId="2" applyNumberFormat="1" applyFont="1" applyBorder="1" applyAlignment="1">
      <alignment vertical="center" wrapText="1"/>
    </xf>
    <xf numFmtId="0" fontId="41" fillId="2" borderId="0" xfId="0" applyFont="1" applyFill="1" applyAlignment="1">
      <alignment vertical="center" wrapText="1"/>
    </xf>
    <xf numFmtId="0" fontId="41" fillId="2" borderId="1" xfId="0" applyFont="1" applyFill="1" applyBorder="1" applyAlignment="1">
      <alignment vertical="center" wrapText="1"/>
    </xf>
    <xf numFmtId="0" fontId="41" fillId="2" borderId="10" xfId="0" applyFont="1" applyFill="1" applyBorder="1" applyAlignment="1">
      <alignment vertical="center" wrapText="1"/>
    </xf>
    <xf numFmtId="0" fontId="41" fillId="2" borderId="9" xfId="0" applyFont="1" applyFill="1" applyBorder="1" applyAlignment="1">
      <alignment vertical="center" wrapText="1"/>
    </xf>
    <xf numFmtId="3" fontId="41" fillId="0" borderId="1" xfId="0" applyNumberFormat="1" applyFont="1" applyBorder="1" applyAlignment="1">
      <alignment horizontal="center" vertical="center" wrapText="1"/>
    </xf>
    <xf numFmtId="167" fontId="40" fillId="6" borderId="0" xfId="2" applyNumberFormat="1" applyFont="1" applyFill="1" applyBorder="1" applyAlignment="1">
      <alignment horizontal="center" vertical="center" wrapText="1"/>
    </xf>
    <xf numFmtId="0" fontId="41" fillId="4" borderId="3" xfId="0" applyFont="1" applyFill="1" applyBorder="1" applyAlignment="1">
      <alignment horizontal="center" vertical="center" wrapText="1"/>
    </xf>
    <xf numFmtId="0" fontId="45" fillId="8" borderId="0" xfId="0" applyFont="1" applyFill="1" applyBorder="1" applyAlignment="1">
      <alignment horizontal="center" vertical="center" wrapText="1"/>
    </xf>
    <xf numFmtId="0" fontId="42" fillId="8" borderId="11" xfId="0" applyFont="1" applyFill="1" applyBorder="1" applyAlignment="1">
      <alignment horizontal="center" vertical="center" wrapText="1"/>
    </xf>
    <xf numFmtId="3" fontId="41" fillId="6" borderId="2" xfId="0" applyNumberFormat="1" applyFont="1" applyFill="1" applyBorder="1" applyAlignment="1">
      <alignment vertical="center" wrapText="1"/>
    </xf>
    <xf numFmtId="0" fontId="41" fillId="6" borderId="1" xfId="0" applyFont="1" applyFill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Fill="1" applyBorder="1"/>
    <xf numFmtId="0" fontId="41" fillId="0" borderId="10" xfId="0" applyFont="1" applyFill="1" applyBorder="1"/>
    <xf numFmtId="0" fontId="41" fillId="0" borderId="11" xfId="0" applyFont="1" applyFill="1" applyBorder="1"/>
    <xf numFmtId="0" fontId="41" fillId="6" borderId="0" xfId="0" applyFont="1" applyFill="1" applyAlignment="1">
      <alignment vertical="center" wrapText="1"/>
    </xf>
    <xf numFmtId="2" fontId="41" fillId="4" borderId="1" xfId="2" applyNumberFormat="1" applyFont="1" applyFill="1" applyBorder="1" applyAlignment="1">
      <alignment horizontal="center" vertical="center" wrapText="1"/>
    </xf>
    <xf numFmtId="4" fontId="41" fillId="0" borderId="0" xfId="0" applyNumberFormat="1" applyFont="1" applyAlignment="1">
      <alignment vertical="center" wrapText="1"/>
    </xf>
    <xf numFmtId="0" fontId="46" fillId="9" borderId="1" xfId="7" applyFont="1" applyFill="1" applyBorder="1" applyAlignment="1">
      <alignment horizontal="center"/>
    </xf>
    <xf numFmtId="0" fontId="46" fillId="0" borderId="1" xfId="7" applyFont="1" applyFill="1" applyBorder="1" applyAlignment="1">
      <alignment wrapText="1"/>
    </xf>
    <xf numFmtId="3" fontId="46" fillId="0" borderId="1" xfId="7" applyNumberFormat="1" applyFont="1" applyFill="1" applyBorder="1" applyAlignment="1">
      <alignment horizontal="right" wrapText="1"/>
    </xf>
    <xf numFmtId="166" fontId="48" fillId="0" borderId="16" xfId="9" applyNumberFormat="1" applyFont="1" applyBorder="1" applyAlignment="1">
      <alignment horizontal="center" vertical="center"/>
    </xf>
    <xf numFmtId="4" fontId="46" fillId="0" borderId="1" xfId="7" applyNumberFormat="1" applyFont="1" applyFill="1" applyBorder="1" applyAlignment="1">
      <alignment horizontal="right" wrapText="1"/>
    </xf>
    <xf numFmtId="0" fontId="46" fillId="0" borderId="1" xfId="7" applyFont="1" applyFill="1" applyBorder="1" applyAlignment="1"/>
    <xf numFmtId="166" fontId="48" fillId="0" borderId="19" xfId="9" applyNumberFormat="1" applyFont="1" applyBorder="1" applyAlignment="1">
      <alignment horizontal="center" vertical="center"/>
    </xf>
    <xf numFmtId="166" fontId="48" fillId="0" borderId="20" xfId="9" applyNumberFormat="1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 wrapText="1"/>
    </xf>
    <xf numFmtId="0" fontId="39" fillId="2" borderId="2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41" fillId="0" borderId="8" xfId="2" applyNumberFormat="1" applyFont="1" applyBorder="1" applyAlignment="1">
      <alignment horizontal="center" vertical="center" wrapText="1"/>
    </xf>
    <xf numFmtId="3" fontId="41" fillId="0" borderId="6" xfId="2" applyNumberFormat="1" applyFont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3" fontId="41" fillId="0" borderId="7" xfId="2" applyNumberFormat="1" applyFont="1" applyBorder="1" applyAlignment="1">
      <alignment horizontal="center" vertical="center" wrapText="1"/>
    </xf>
    <xf numFmtId="3" fontId="41" fillId="0" borderId="2" xfId="2" applyNumberFormat="1" applyFont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44" fontId="41" fillId="2" borderId="7" xfId="4" applyFont="1" applyFill="1" applyBorder="1" applyAlignment="1">
      <alignment horizontal="center" vertical="center" wrapText="1"/>
    </xf>
    <xf numFmtId="44" fontId="41" fillId="2" borderId="2" xfId="4" applyFont="1" applyFill="1" applyBorder="1" applyAlignment="1">
      <alignment horizontal="center" vertical="center" wrapText="1"/>
    </xf>
    <xf numFmtId="44" fontId="41" fillId="2" borderId="3" xfId="4" applyFont="1" applyFill="1" applyBorder="1" applyAlignment="1">
      <alignment horizontal="center" vertical="center" wrapText="1"/>
    </xf>
    <xf numFmtId="1" fontId="41" fillId="2" borderId="7" xfId="4" applyNumberFormat="1" applyFont="1" applyFill="1" applyBorder="1" applyAlignment="1">
      <alignment horizontal="center" vertical="center" wrapText="1"/>
    </xf>
    <xf numFmtId="1" fontId="41" fillId="2" borderId="2" xfId="4" applyNumberFormat="1" applyFont="1" applyFill="1" applyBorder="1" applyAlignment="1">
      <alignment horizontal="center" vertical="center" wrapText="1"/>
    </xf>
    <xf numFmtId="1" fontId="41" fillId="2" borderId="3" xfId="4" applyNumberFormat="1" applyFont="1" applyFill="1" applyBorder="1" applyAlignment="1">
      <alignment horizontal="center" vertical="center" wrapText="1"/>
    </xf>
  </cellXfs>
  <cellStyles count="11">
    <cellStyle name="3. enfasia" xfId="1" builtinId="37"/>
    <cellStyle name="Ehunekoa" xfId="9" builtinId="5"/>
    <cellStyle name="Koma" xfId="2" builtinId="3"/>
    <cellStyle name="Koma 2" xfId="3"/>
    <cellStyle name="Moneta" xfId="4" builtinId="4"/>
    <cellStyle name="Moneta 2" xfId="5"/>
    <cellStyle name="Normal_Energia_1" xfId="10"/>
    <cellStyle name="Normal_Hoja1" xfId="6"/>
    <cellStyle name="Normal_Indicadores" xfId="7"/>
    <cellStyle name="Normala" xfId="0" builtinId="0"/>
    <cellStyle name="Normala 2" xfId="8"/>
  </cellStyles>
  <dxfs count="8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8A764"/>
      <color rgb="FFB6DF89"/>
      <color rgb="FF7D619F"/>
      <color rgb="FF88A9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4.5848872009444146E-2"/>
          <c:w val="0.92279579476792228"/>
          <c:h val="0.83251279058814875"/>
        </c:manualLayout>
      </c:layout>
      <c:barChart>
        <c:barDir val="col"/>
        <c:grouping val="clustered"/>
        <c:varyColors val="0"/>
        <c:ser>
          <c:idx val="0"/>
          <c:order val="0"/>
          <c:tx>
            <c:v>Ura</c:v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KONTSUMOAK'!$A$3:$A$12</c:f>
              <c:strCache>
                <c:ptCount val="10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Besteak</c:v>
                </c:pt>
              </c:strCache>
            </c:strRef>
          </c:cat>
          <c:val>
            <c:numRef>
              <c:f>'03 KONTSUMOAK'!$N$3:$N$12</c:f>
              <c:numCache>
                <c:formatCode>#,##0</c:formatCode>
                <c:ptCount val="10"/>
                <c:pt idx="0">
                  <c:v>1880</c:v>
                </c:pt>
                <c:pt idx="1">
                  <c:v>2676</c:v>
                </c:pt>
                <c:pt idx="2">
                  <c:v>1832</c:v>
                </c:pt>
                <c:pt idx="3">
                  <c:v>442</c:v>
                </c:pt>
                <c:pt idx="4">
                  <c:v>1079</c:v>
                </c:pt>
                <c:pt idx="5">
                  <c:v>1039</c:v>
                </c:pt>
                <c:pt idx="6">
                  <c:v>8096</c:v>
                </c:pt>
                <c:pt idx="7">
                  <c:v>7793</c:v>
                </c:pt>
                <c:pt idx="8">
                  <c:v>14936</c:v>
                </c:pt>
                <c:pt idx="9">
                  <c:v>28703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0-4286-92F3-FAEEBE7570B7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KONTSUMOAK'!$A$3:$A$12</c:f>
              <c:strCache>
                <c:ptCount val="10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Besteak</c:v>
                </c:pt>
              </c:strCache>
            </c:strRef>
          </c:cat>
          <c:val>
            <c:numRef>
              <c:f>'03 KONTSUMOAK'!$O$3:$O$12</c:f>
              <c:numCache>
                <c:formatCode>%0.0</c:formatCode>
                <c:ptCount val="10"/>
                <c:pt idx="0">
                  <c:v>2.7454874700625038E-2</c:v>
                </c:pt>
                <c:pt idx="1">
                  <c:v>3.9079385478123722E-2</c:v>
                </c:pt>
                <c:pt idx="2">
                  <c:v>2.6753899176353759E-2</c:v>
                </c:pt>
                <c:pt idx="3">
                  <c:v>6.4548162859980138E-3</c:v>
                </c:pt>
                <c:pt idx="4">
                  <c:v>1.5757345639348094E-2</c:v>
                </c:pt>
                <c:pt idx="5">
                  <c:v>1.5173199369122028E-2</c:v>
                </c:pt>
                <c:pt idx="6">
                  <c:v>0.11823120509375548</c:v>
                </c:pt>
                <c:pt idx="7">
                  <c:v>0.11380629709679303</c:v>
                </c:pt>
                <c:pt idx="8">
                  <c:v>0.21812021730241252</c:v>
                </c:pt>
                <c:pt idx="9">
                  <c:v>0.41916875985746832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B0-4286-92F3-FAEEBE7570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 naturala pertsonako KW/h - pertsona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0145845079201"/>
          <c:h val="0.65311604232253018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Nagusiak_Gasa'!$B$16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Nagusiak_Gasa'!$E$16:$O$16</c:f>
              <c:numCache>
                <c:formatCode>0.00</c:formatCode>
                <c:ptCount val="11"/>
                <c:pt idx="3">
                  <c:v>86.252054794520546</c:v>
                </c:pt>
                <c:pt idx="4">
                  <c:v>739.45479452054792</c:v>
                </c:pt>
                <c:pt idx="5">
                  <c:v>921.27945205479455</c:v>
                </c:pt>
                <c:pt idx="6">
                  <c:v>953.30684931506846</c:v>
                </c:pt>
                <c:pt idx="7">
                  <c:v>955.56438356164381</c:v>
                </c:pt>
                <c:pt idx="8">
                  <c:v>1245.695890410959</c:v>
                </c:pt>
                <c:pt idx="9">
                  <c:v>1209.6904109589041</c:v>
                </c:pt>
                <c:pt idx="10">
                  <c:v>1014.9342465753425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7E-47AF-A561-7B413D1D68B1}"/>
            </c:ext>
          </c:extLst>
        </c:ser>
        <c:ser>
          <c:idx val="2"/>
          <c:order val="1"/>
          <c:tx>
            <c:strRef>
              <c:f>'Egoitza Nagusiak_Gasa'!$B$17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Nagusiak_Gasa'!$E$17:$O$17</c:f>
              <c:numCache>
                <c:formatCode>0.00</c:formatCode>
                <c:ptCount val="11"/>
                <c:pt idx="0">
                  <c:v>1960.5369565217391</c:v>
                </c:pt>
                <c:pt idx="1">
                  <c:v>1435.7369565217391</c:v>
                </c:pt>
                <c:pt idx="2">
                  <c:v>1978.2326086956521</c:v>
                </c:pt>
                <c:pt idx="3">
                  <c:v>1086.6760869565217</c:v>
                </c:pt>
                <c:pt idx="4">
                  <c:v>915.52173913043475</c:v>
                </c:pt>
                <c:pt idx="5">
                  <c:v>1126.2065217391305</c:v>
                </c:pt>
                <c:pt idx="6">
                  <c:v>1031.4108695652174</c:v>
                </c:pt>
                <c:pt idx="7">
                  <c:v>1026.2826086956522</c:v>
                </c:pt>
                <c:pt idx="8">
                  <c:v>1339.6434782608696</c:v>
                </c:pt>
                <c:pt idx="9">
                  <c:v>1570.1152173913044</c:v>
                </c:pt>
                <c:pt idx="10">
                  <c:v>1493.804347826087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7E-47AF-A561-7B413D1D68B1}"/>
            </c:ext>
          </c:extLst>
        </c:ser>
        <c:ser>
          <c:idx val="3"/>
          <c:order val="2"/>
          <c:tx>
            <c:strRef>
              <c:f>'Egoitza Nagusiak_Gasa'!$B$18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Nagusiak_Gasa'!$E$18:$O$18</c:f>
              <c:numCache>
                <c:formatCode>0.00</c:formatCode>
                <c:ptCount val="11"/>
                <c:pt idx="0">
                  <c:v>2870.8276923076924</c:v>
                </c:pt>
                <c:pt idx="1">
                  <c:v>2066.3661538461538</c:v>
                </c:pt>
                <c:pt idx="2">
                  <c:v>2628.4984615384615</c:v>
                </c:pt>
                <c:pt idx="3">
                  <c:v>2332.6307692307691</c:v>
                </c:pt>
                <c:pt idx="4">
                  <c:v>2155.4830769230771</c:v>
                </c:pt>
                <c:pt idx="5">
                  <c:v>2146.9630769230771</c:v>
                </c:pt>
                <c:pt idx="6">
                  <c:v>2496.686153846154</c:v>
                </c:pt>
                <c:pt idx="7">
                  <c:v>2063.2092307692305</c:v>
                </c:pt>
                <c:pt idx="8">
                  <c:v>2808.2923076923075</c:v>
                </c:pt>
                <c:pt idx="9">
                  <c:v>2464.083076923077</c:v>
                </c:pt>
                <c:pt idx="10">
                  <c:v>2290.2153846153847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37E-47AF-A561-7B413D1D68B1}"/>
            </c:ext>
          </c:extLst>
        </c:ser>
        <c:ser>
          <c:idx val="4"/>
          <c:order val="3"/>
          <c:tx>
            <c:strRef>
              <c:f>'Egoitza Nagusiak_Gasa'!$B$19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Nagusiak_Gasa'!$E$19:$O$19</c:f>
              <c:numCache>
                <c:formatCode>0.00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37E-47AF-A561-7B413D1D68B1}"/>
            </c:ext>
          </c:extLst>
        </c:ser>
        <c:ser>
          <c:idx val="5"/>
          <c:order val="4"/>
          <c:tx>
            <c:strRef>
              <c:f>'Egoitza Nagusiak_Gasa'!$B$20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Nagusiak_Gasa'!$E$20:$O$20</c:f>
              <c:numCache>
                <c:formatCode>0.00</c:formatCode>
                <c:ptCount val="11"/>
                <c:pt idx="0">
                  <c:v>594.25714285714287</c:v>
                </c:pt>
                <c:pt idx="1">
                  <c:v>399.83809523809526</c:v>
                </c:pt>
                <c:pt idx="2">
                  <c:v>512.76190476190482</c:v>
                </c:pt>
                <c:pt idx="3">
                  <c:v>314.06666666666666</c:v>
                </c:pt>
                <c:pt idx="4">
                  <c:v>421.88095238095241</c:v>
                </c:pt>
                <c:pt idx="5">
                  <c:v>467.31904761904764</c:v>
                </c:pt>
                <c:pt idx="6">
                  <c:v>375.45238095238096</c:v>
                </c:pt>
                <c:pt idx="7">
                  <c:v>323.90952380952382</c:v>
                </c:pt>
                <c:pt idx="8">
                  <c:v>841.0761904761905</c:v>
                </c:pt>
                <c:pt idx="9">
                  <c:v>588.15714285714284</c:v>
                </c:pt>
                <c:pt idx="10">
                  <c:v>522.8047619047619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3-443E-BD61-EE3F6D76B8FC}"/>
            </c:ext>
          </c:extLst>
        </c:ser>
        <c:ser>
          <c:idx val="6"/>
          <c:order val="5"/>
          <c:tx>
            <c:strRef>
              <c:f>'Egoitza Nagusiak_Gasa'!$B$21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Nagusiak_Gasa'!$E$15:$O$15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Nagusiak_Gasa'!$E$21:$O$21</c:f>
              <c:numCache>
                <c:formatCode>#,##0</c:formatCode>
                <c:ptCount val="11"/>
                <c:pt idx="0">
                  <c:v>1440.9264705882354</c:v>
                </c:pt>
                <c:pt idx="1">
                  <c:v>1041.1573529411764</c:v>
                </c:pt>
                <c:pt idx="2">
                  <c:v>1376.4183823529411</c:v>
                </c:pt>
                <c:pt idx="3">
                  <c:v>996.62647058823529</c:v>
                </c:pt>
                <c:pt idx="4">
                  <c:v>1088.3588235294117</c:v>
                </c:pt>
                <c:pt idx="5">
                  <c:v>1213.3985294117647</c:v>
                </c:pt>
                <c:pt idx="6">
                  <c:v>1259.3191176470589</c:v>
                </c:pt>
                <c:pt idx="7">
                  <c:v>1146.6433823529412</c:v>
                </c:pt>
                <c:pt idx="8">
                  <c:v>1588.4088235294118</c:v>
                </c:pt>
                <c:pt idx="9">
                  <c:v>1535.3897058823529</c:v>
                </c:pt>
                <c:pt idx="10">
                  <c:v>1405.6691176470588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3-443E-BD61-EE3F6D76B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80992"/>
        <c:axId val="89782528"/>
      </c:lineChart>
      <c:catAx>
        <c:axId val="8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2528"/>
        <c:crosses val="autoZero"/>
        <c:auto val="1"/>
        <c:lblAlgn val="ctr"/>
        <c:lblOffset val="100"/>
        <c:noMultiLvlLbl val="0"/>
      </c:catAx>
      <c:valAx>
        <c:axId val="8978252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099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Gas naturala KW/h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0145845079201"/>
          <c:h val="0.69058920322726391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Nagusiak_Gasa'!$B$5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Nagusiak_Gasa'!$E$5:$O$5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">
                  <c:v>31482</c:v>
                </c:pt>
                <c:pt idx="4" formatCode="#,##0">
                  <c:v>269901</c:v>
                </c:pt>
                <c:pt idx="5" formatCode="#,##0">
                  <c:v>336267</c:v>
                </c:pt>
                <c:pt idx="6" formatCode="#,##0">
                  <c:v>347957</c:v>
                </c:pt>
                <c:pt idx="7" formatCode="#,##0">
                  <c:v>348781</c:v>
                </c:pt>
                <c:pt idx="8" formatCode="#,##0">
                  <c:v>454679</c:v>
                </c:pt>
                <c:pt idx="9" formatCode="#,##0">
                  <c:v>441537</c:v>
                </c:pt>
                <c:pt idx="10" formatCode="#,##0">
                  <c:v>370451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44-4070-BBC5-0FEF8B08D9E4}"/>
            </c:ext>
          </c:extLst>
        </c:ser>
        <c:ser>
          <c:idx val="0"/>
          <c:order val="1"/>
          <c:tx>
            <c:strRef>
              <c:f>'Egoitza Nagusiak_Gasa'!$B$6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Nagusiak_Gasa'!$E$6:$O$6</c:f>
              <c:numCache>
                <c:formatCode>General</c:formatCode>
                <c:ptCount val="11"/>
                <c:pt idx="0">
                  <c:v>901847</c:v>
                </c:pt>
                <c:pt idx="1">
                  <c:v>660439</c:v>
                </c:pt>
                <c:pt idx="2" formatCode="#,##0">
                  <c:v>909987</c:v>
                </c:pt>
                <c:pt idx="3" formatCode="#,##0">
                  <c:v>499871</c:v>
                </c:pt>
                <c:pt idx="4" formatCode="#,##0">
                  <c:v>421140</c:v>
                </c:pt>
                <c:pt idx="5" formatCode="#,##0">
                  <c:v>518055</c:v>
                </c:pt>
                <c:pt idx="6" formatCode="#,##0">
                  <c:v>474449</c:v>
                </c:pt>
                <c:pt idx="7" formatCode="#,##0">
                  <c:v>472090</c:v>
                </c:pt>
                <c:pt idx="8" formatCode="#,##0">
                  <c:v>616236</c:v>
                </c:pt>
                <c:pt idx="9" formatCode="#,##0">
                  <c:v>722253</c:v>
                </c:pt>
                <c:pt idx="10" formatCode="#,##0">
                  <c:v>687150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44-4070-BBC5-0FEF8B08D9E4}"/>
            </c:ext>
          </c:extLst>
        </c:ser>
        <c:ser>
          <c:idx val="2"/>
          <c:order val="2"/>
          <c:tx>
            <c:strRef>
              <c:f>'Egoitza Nagusiak_Gasa'!$B$7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Nagusiak_Gasa'!$E$7:$O$7</c:f>
              <c:numCache>
                <c:formatCode>General</c:formatCode>
                <c:ptCount val="11"/>
                <c:pt idx="0">
                  <c:v>933019</c:v>
                </c:pt>
                <c:pt idx="1">
                  <c:v>671569</c:v>
                </c:pt>
                <c:pt idx="2" formatCode="#,##0">
                  <c:v>854262</c:v>
                </c:pt>
                <c:pt idx="3" formatCode="#,##0">
                  <c:v>758105</c:v>
                </c:pt>
                <c:pt idx="4" formatCode="#,##0">
                  <c:v>700532</c:v>
                </c:pt>
                <c:pt idx="5" formatCode="#,##0">
                  <c:v>697763</c:v>
                </c:pt>
                <c:pt idx="6" formatCode="#,##0">
                  <c:v>811423</c:v>
                </c:pt>
                <c:pt idx="7" formatCode="#,##0">
                  <c:v>670543</c:v>
                </c:pt>
                <c:pt idx="8" formatCode="#,##0">
                  <c:v>912695</c:v>
                </c:pt>
                <c:pt idx="9" formatCode="#,##0">
                  <c:v>800827</c:v>
                </c:pt>
                <c:pt idx="10" formatCode="#,##0">
                  <c:v>744320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44-4070-BBC5-0FEF8B08D9E4}"/>
            </c:ext>
          </c:extLst>
        </c:ser>
        <c:ser>
          <c:idx val="3"/>
          <c:order val="3"/>
          <c:tx>
            <c:strRef>
              <c:f>'Egoitza Nagusiak_Gasa'!$B$8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Nagusiak_Gasa'!$E$8:$O$8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44-4070-BBC5-0FEF8B08D9E4}"/>
            </c:ext>
          </c:extLst>
        </c:ser>
        <c:ser>
          <c:idx val="4"/>
          <c:order val="4"/>
          <c:tx>
            <c:strRef>
              <c:f>'Egoitza Nagusiak_Gasa'!$B$9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Nagusiak_Gasa'!$E$4:$O$4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Nagusiak_Gasa'!$E$9:$O$9</c:f>
              <c:numCache>
                <c:formatCode>General</c:formatCode>
                <c:ptCount val="11"/>
                <c:pt idx="0">
                  <c:v>124794</c:v>
                </c:pt>
                <c:pt idx="1">
                  <c:v>83966</c:v>
                </c:pt>
                <c:pt idx="2" formatCode="#,##0">
                  <c:v>107680</c:v>
                </c:pt>
                <c:pt idx="3" formatCode="#,##0">
                  <c:v>65954</c:v>
                </c:pt>
                <c:pt idx="4" formatCode="#,##0">
                  <c:v>88595</c:v>
                </c:pt>
                <c:pt idx="5" formatCode="#,##0">
                  <c:v>98137</c:v>
                </c:pt>
                <c:pt idx="6" formatCode="#,##0">
                  <c:v>78845</c:v>
                </c:pt>
                <c:pt idx="7" formatCode="#,##0">
                  <c:v>68021</c:v>
                </c:pt>
                <c:pt idx="8" formatCode="#,##0">
                  <c:v>176626</c:v>
                </c:pt>
                <c:pt idx="9" formatCode="#,##0">
                  <c:v>123513</c:v>
                </c:pt>
                <c:pt idx="10" formatCode="#,##0">
                  <c:v>109789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44-4070-BBC5-0FEF8B08D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80992"/>
        <c:axId val="89782528"/>
      </c:lineChart>
      <c:catAx>
        <c:axId val="8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2528"/>
        <c:crosses val="autoZero"/>
        <c:auto val="1"/>
        <c:lblAlgn val="ctr"/>
        <c:lblOffset val="100"/>
        <c:noMultiLvlLbl val="0"/>
      </c:catAx>
      <c:valAx>
        <c:axId val="8978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8099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 (m</a:t>
            </a:r>
            <a:r>
              <a:rPr lang="es-ES" baseline="30000"/>
              <a:t>3</a:t>
            </a:r>
            <a:r>
              <a:rPr lang="es-ES"/>
              <a:t>)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649174237835651"/>
          <c:h val="0.66348778198611247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Nagusiak_Ura'!$B$5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Nagusiak_Ura'!$E$4:$O$4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Nagusiak_Ura'!$E$5:$O$5</c:f>
              <c:numCache>
                <c:formatCode>0</c:formatCode>
                <c:ptCount val="11"/>
                <c:pt idx="0" formatCode="General">
                  <c:v>2631</c:v>
                </c:pt>
                <c:pt idx="1">
                  <c:v>2171</c:v>
                </c:pt>
                <c:pt idx="2">
                  <c:v>2091</c:v>
                </c:pt>
                <c:pt idx="3" formatCode="General">
                  <c:v>2013</c:v>
                </c:pt>
                <c:pt idx="4" formatCode="General">
                  <c:v>1628</c:v>
                </c:pt>
                <c:pt idx="5" formatCode="General">
                  <c:v>1877</c:v>
                </c:pt>
                <c:pt idx="6" formatCode="General">
                  <c:v>2135</c:v>
                </c:pt>
                <c:pt idx="7" formatCode="General">
                  <c:v>2077</c:v>
                </c:pt>
                <c:pt idx="8" formatCode="General">
                  <c:v>2295</c:v>
                </c:pt>
                <c:pt idx="9" formatCode="General">
                  <c:v>2099</c:v>
                </c:pt>
                <c:pt idx="10" formatCode="General">
                  <c:v>1880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07-4181-B839-F082A786B164}"/>
            </c:ext>
          </c:extLst>
        </c:ser>
        <c:ser>
          <c:idx val="2"/>
          <c:order val="1"/>
          <c:tx>
            <c:strRef>
              <c:f>'Egoitza Nagusiak_Ura'!$B$6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Nagusiak_Ura'!$E$4:$O$4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Nagusiak_Ura'!$E$6:$O$6</c:f>
              <c:numCache>
                <c:formatCode>0</c:formatCode>
                <c:ptCount val="11"/>
                <c:pt idx="0" formatCode="General">
                  <c:v>3271</c:v>
                </c:pt>
                <c:pt idx="1">
                  <c:v>3038</c:v>
                </c:pt>
                <c:pt idx="2">
                  <c:v>2844</c:v>
                </c:pt>
                <c:pt idx="3" formatCode="General">
                  <c:v>2499</c:v>
                </c:pt>
                <c:pt idx="4" formatCode="General">
                  <c:v>2835</c:v>
                </c:pt>
                <c:pt idx="5" formatCode="General">
                  <c:v>2672</c:v>
                </c:pt>
                <c:pt idx="6" formatCode="General">
                  <c:v>2638</c:v>
                </c:pt>
                <c:pt idx="7" formatCode="General">
                  <c:v>2763</c:v>
                </c:pt>
                <c:pt idx="8" formatCode="General">
                  <c:v>2861</c:v>
                </c:pt>
                <c:pt idx="9" formatCode="General">
                  <c:v>2834</c:v>
                </c:pt>
                <c:pt idx="10" formatCode="General">
                  <c:v>2676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07-4181-B839-F082A786B164}"/>
            </c:ext>
          </c:extLst>
        </c:ser>
        <c:ser>
          <c:idx val="3"/>
          <c:order val="2"/>
          <c:tx>
            <c:strRef>
              <c:f>'Egoitza Nagusiak_Ura'!$B$7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Nagusiak_Ura'!$E$4:$O$4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Nagusiak_Ura'!$E$7:$O$7</c:f>
              <c:numCache>
                <c:formatCode>0</c:formatCode>
                <c:ptCount val="11"/>
                <c:pt idx="0" formatCode="General">
                  <c:v>3231</c:v>
                </c:pt>
                <c:pt idx="1">
                  <c:v>2624</c:v>
                </c:pt>
                <c:pt idx="2">
                  <c:v>2951</c:v>
                </c:pt>
                <c:pt idx="3" formatCode="General">
                  <c:v>2519</c:v>
                </c:pt>
                <c:pt idx="4" formatCode="General">
                  <c:v>2387</c:v>
                </c:pt>
                <c:pt idx="5" formatCode="General">
                  <c:v>2387</c:v>
                </c:pt>
                <c:pt idx="6" formatCode="General">
                  <c:v>2551</c:v>
                </c:pt>
                <c:pt idx="7" formatCode="General">
                  <c:v>2248</c:v>
                </c:pt>
                <c:pt idx="8" formatCode="General">
                  <c:v>2212</c:v>
                </c:pt>
                <c:pt idx="9" formatCode="General">
                  <c:v>2360</c:v>
                </c:pt>
                <c:pt idx="10" formatCode="General">
                  <c:v>1832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07-4181-B839-F082A786B164}"/>
            </c:ext>
          </c:extLst>
        </c:ser>
        <c:ser>
          <c:idx val="4"/>
          <c:order val="3"/>
          <c:tx>
            <c:strRef>
              <c:f>'Egoitza Nagusiak_Ura'!$B$8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Nagusiak_Ura'!$E$4:$O$4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Nagusiak_Ura'!$E$8:$O$8</c:f>
              <c:numCache>
                <c:formatCode>0</c:formatCode>
                <c:ptCount val="11"/>
                <c:pt idx="0" formatCode="General">
                  <c:v>442</c:v>
                </c:pt>
                <c:pt idx="1">
                  <c:v>693</c:v>
                </c:pt>
                <c:pt idx="2">
                  <c:v>523</c:v>
                </c:pt>
                <c:pt idx="3" formatCode="General">
                  <c:v>472</c:v>
                </c:pt>
                <c:pt idx="4" formatCode="General">
                  <c:v>478</c:v>
                </c:pt>
                <c:pt idx="5" formatCode="General">
                  <c:v>478</c:v>
                </c:pt>
                <c:pt idx="6" formatCode="General">
                  <c:v>588</c:v>
                </c:pt>
                <c:pt idx="7" formatCode="General">
                  <c:v>496</c:v>
                </c:pt>
                <c:pt idx="8" formatCode="General">
                  <c:v>516</c:v>
                </c:pt>
                <c:pt idx="9" formatCode="General">
                  <c:v>507</c:v>
                </c:pt>
                <c:pt idx="10" formatCode="General">
                  <c:v>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07-4181-B839-F082A786B164}"/>
            </c:ext>
          </c:extLst>
        </c:ser>
        <c:ser>
          <c:idx val="5"/>
          <c:order val="4"/>
          <c:tx>
            <c:strRef>
              <c:f>'Egoitza Nagusiak_Ura'!$B$9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Nagusiak_Ura'!$E$4:$O$4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Nagusiak_Ura'!$E$9:$O$9</c:f>
              <c:numCache>
                <c:formatCode>0</c:formatCode>
                <c:ptCount val="11"/>
                <c:pt idx="0" formatCode="General">
                  <c:v>1339</c:v>
                </c:pt>
                <c:pt idx="1">
                  <c:v>1262</c:v>
                </c:pt>
                <c:pt idx="2">
                  <c:v>1153</c:v>
                </c:pt>
                <c:pt idx="3" formatCode="General">
                  <c:v>973</c:v>
                </c:pt>
                <c:pt idx="4" formatCode="General">
                  <c:v>1017</c:v>
                </c:pt>
                <c:pt idx="5" formatCode="General">
                  <c:v>1017</c:v>
                </c:pt>
                <c:pt idx="6" formatCode="General">
                  <c:v>999</c:v>
                </c:pt>
                <c:pt idx="7" formatCode="General">
                  <c:v>881</c:v>
                </c:pt>
                <c:pt idx="8" formatCode="General">
                  <c:v>1141</c:v>
                </c:pt>
                <c:pt idx="9" formatCode="General">
                  <c:v>1467</c:v>
                </c:pt>
                <c:pt idx="10" formatCode="General">
                  <c:v>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07-4181-B839-F082A786B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13920"/>
        <c:axId val="88115456"/>
      </c:lineChart>
      <c:catAx>
        <c:axId val="8811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15456"/>
        <c:crosses val="autoZero"/>
        <c:auto val="1"/>
        <c:lblAlgn val="ctr"/>
        <c:lblOffset val="100"/>
        <c:noMultiLvlLbl val="0"/>
      </c:catAx>
      <c:valAx>
        <c:axId val="88115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1139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 pertsoneko (m</a:t>
            </a:r>
            <a:r>
              <a:rPr lang="es-ES" baseline="30000"/>
              <a:t>3</a:t>
            </a:r>
            <a:r>
              <a:rPr lang="es-ES"/>
              <a:t>/pertsona)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444046032707448"/>
          <c:h val="0.65062879110348992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Nagusiak_Ura'!$B$16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Nagusiak_Ura'!$E$16:$O$16</c:f>
              <c:numCache>
                <c:formatCode>0.00</c:formatCode>
                <c:ptCount val="11"/>
                <c:pt idx="0">
                  <c:v>7.2082191780821914</c:v>
                </c:pt>
                <c:pt idx="1">
                  <c:v>5.9479452054794519</c:v>
                </c:pt>
                <c:pt idx="2">
                  <c:v>5.7287671232876711</c:v>
                </c:pt>
                <c:pt idx="3">
                  <c:v>5.515068493150685</c:v>
                </c:pt>
                <c:pt idx="4">
                  <c:v>4.4602739726027396</c:v>
                </c:pt>
                <c:pt idx="5">
                  <c:v>5.1424657534246574</c:v>
                </c:pt>
                <c:pt idx="6">
                  <c:v>5.8493150684931505</c:v>
                </c:pt>
                <c:pt idx="7">
                  <c:v>5.6904109589041099</c:v>
                </c:pt>
                <c:pt idx="8">
                  <c:v>6.2876712328767121</c:v>
                </c:pt>
                <c:pt idx="9">
                  <c:v>5.7506849315068491</c:v>
                </c:pt>
                <c:pt idx="10">
                  <c:v>5.1506849315068495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4-465A-83C7-F08602708244}"/>
            </c:ext>
          </c:extLst>
        </c:ser>
        <c:ser>
          <c:idx val="0"/>
          <c:order val="1"/>
          <c:tx>
            <c:strRef>
              <c:f>'Egoitza Nagusiak_Ura'!$B$17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Nagusiak_Ura'!$E$17:$O$17</c:f>
              <c:numCache>
                <c:formatCode>0.00</c:formatCode>
                <c:ptCount val="11"/>
                <c:pt idx="0">
                  <c:v>8.8405405405405411</c:v>
                </c:pt>
                <c:pt idx="1">
                  <c:v>8.2108108108108109</c:v>
                </c:pt>
                <c:pt idx="2">
                  <c:v>6.1826086956521742</c:v>
                </c:pt>
                <c:pt idx="3">
                  <c:v>5.4326086956521742</c:v>
                </c:pt>
                <c:pt idx="4">
                  <c:v>6.2739130434782613</c:v>
                </c:pt>
                <c:pt idx="5">
                  <c:v>5.8086956521739133</c:v>
                </c:pt>
                <c:pt idx="6">
                  <c:v>5.7347826086956522</c:v>
                </c:pt>
                <c:pt idx="7">
                  <c:v>6.0065217391304344</c:v>
                </c:pt>
                <c:pt idx="8">
                  <c:v>6.2195652173913043</c:v>
                </c:pt>
                <c:pt idx="9">
                  <c:v>6.160869565217391</c:v>
                </c:pt>
                <c:pt idx="10">
                  <c:v>5.8173913043478258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4-465A-83C7-F08602708244}"/>
            </c:ext>
          </c:extLst>
        </c:ser>
        <c:ser>
          <c:idx val="2"/>
          <c:order val="2"/>
          <c:tx>
            <c:strRef>
              <c:f>'Egoitza Nagusiak_Ura'!$B$18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Nagusiak_Ura'!$E$18:$O$18</c:f>
              <c:numCache>
                <c:formatCode>0.00</c:formatCode>
                <c:ptCount val="11"/>
                <c:pt idx="0">
                  <c:v>9.9415384615384621</c:v>
                </c:pt>
                <c:pt idx="1">
                  <c:v>8.0738461538461532</c:v>
                </c:pt>
                <c:pt idx="2">
                  <c:v>9.08</c:v>
                </c:pt>
                <c:pt idx="3">
                  <c:v>7.7507692307692304</c:v>
                </c:pt>
                <c:pt idx="4">
                  <c:v>7.344615384615385</c:v>
                </c:pt>
                <c:pt idx="5">
                  <c:v>7.344615384615385</c:v>
                </c:pt>
                <c:pt idx="6">
                  <c:v>7.8492307692307692</c:v>
                </c:pt>
                <c:pt idx="7">
                  <c:v>6.9169230769230765</c:v>
                </c:pt>
                <c:pt idx="8">
                  <c:v>6.8061538461538458</c:v>
                </c:pt>
                <c:pt idx="9">
                  <c:v>7.2615384615384615</c:v>
                </c:pt>
                <c:pt idx="10">
                  <c:v>5.6369230769230771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4-465A-83C7-F08602708244}"/>
            </c:ext>
          </c:extLst>
        </c:ser>
        <c:ser>
          <c:idx val="3"/>
          <c:order val="3"/>
          <c:tx>
            <c:strRef>
              <c:f>'Egoitza Nagusiak_Ura'!$B$19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Nagusiak_Ura'!$E$19:$O$19</c:f>
              <c:numCache>
                <c:formatCode>0.00</c:formatCode>
                <c:ptCount val="11"/>
                <c:pt idx="0">
                  <c:v>5.5250000000000004</c:v>
                </c:pt>
                <c:pt idx="1">
                  <c:v>8.6624999999999996</c:v>
                </c:pt>
                <c:pt idx="2">
                  <c:v>6.5374999999999996</c:v>
                </c:pt>
                <c:pt idx="3">
                  <c:v>5.9</c:v>
                </c:pt>
                <c:pt idx="4">
                  <c:v>5.9749999999999996</c:v>
                </c:pt>
                <c:pt idx="5">
                  <c:v>5.9749999999999996</c:v>
                </c:pt>
                <c:pt idx="6">
                  <c:v>7.35</c:v>
                </c:pt>
                <c:pt idx="7">
                  <c:v>6.45</c:v>
                </c:pt>
                <c:pt idx="8">
                  <c:v>6.45</c:v>
                </c:pt>
                <c:pt idx="9">
                  <c:v>6.3375000000000004</c:v>
                </c:pt>
                <c:pt idx="10">
                  <c:v>5.5250000000000004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4-465A-83C7-F08602708244}"/>
            </c:ext>
          </c:extLst>
        </c:ser>
        <c:ser>
          <c:idx val="4"/>
          <c:order val="4"/>
          <c:tx>
            <c:strRef>
              <c:f>'Egoitza Nagusiak_Ura'!$B$20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Nagusiak_Ura'!$E$20:$O$20</c:f>
              <c:numCache>
                <c:formatCode>0.00</c:formatCode>
                <c:ptCount val="11"/>
                <c:pt idx="0">
                  <c:v>6.3761904761904766</c:v>
                </c:pt>
                <c:pt idx="1">
                  <c:v>6.0095238095238095</c:v>
                </c:pt>
                <c:pt idx="2">
                  <c:v>5.4904761904761905</c:v>
                </c:pt>
                <c:pt idx="3">
                  <c:v>4.6333333333333337</c:v>
                </c:pt>
                <c:pt idx="4">
                  <c:v>4.8428571428571425</c:v>
                </c:pt>
                <c:pt idx="5">
                  <c:v>4.8428571428571425</c:v>
                </c:pt>
                <c:pt idx="6">
                  <c:v>4.7571428571428571</c:v>
                </c:pt>
                <c:pt idx="7">
                  <c:v>4.1952380952380954</c:v>
                </c:pt>
                <c:pt idx="8">
                  <c:v>5.4333333333333336</c:v>
                </c:pt>
                <c:pt idx="9">
                  <c:v>6.9857142857142858</c:v>
                </c:pt>
                <c:pt idx="10">
                  <c:v>5.1380952380952385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84-465A-83C7-F08602708244}"/>
            </c:ext>
          </c:extLst>
        </c:ser>
        <c:ser>
          <c:idx val="5"/>
          <c:order val="5"/>
          <c:tx>
            <c:strRef>
              <c:f>'Egoitza Nagusiak_Ura'!$B$21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Nagusiak_Ura'!$E$15:$O$15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Nagusiak_Ura'!$E$21:$O$21</c:f>
              <c:numCache>
                <c:formatCode>#,##0.00</c:formatCode>
                <c:ptCount val="11"/>
                <c:pt idx="0">
                  <c:v>7.5791666666666666</c:v>
                </c:pt>
                <c:pt idx="1">
                  <c:v>6.7972222222222225</c:v>
                </c:pt>
                <c:pt idx="2">
                  <c:v>6.6402777777777775</c:v>
                </c:pt>
                <c:pt idx="3">
                  <c:v>5.8861111111111111</c:v>
                </c:pt>
                <c:pt idx="4">
                  <c:v>5.7951388888888893</c:v>
                </c:pt>
                <c:pt idx="5">
                  <c:v>5.8548611111111111</c:v>
                </c:pt>
                <c:pt idx="6">
                  <c:v>6.1881944444444441</c:v>
                </c:pt>
                <c:pt idx="7">
                  <c:v>5.8784722222222223</c:v>
                </c:pt>
                <c:pt idx="8">
                  <c:v>6.2673611111111107</c:v>
                </c:pt>
                <c:pt idx="9">
                  <c:v>6.4354166666666668</c:v>
                </c:pt>
                <c:pt idx="10">
                  <c:v>5.4923611111111112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8-4CF0-AF42-26B79BC5F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427136"/>
        <c:axId val="88441216"/>
      </c:lineChart>
      <c:catAx>
        <c:axId val="884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441216"/>
        <c:crosses val="autoZero"/>
        <c:auto val="1"/>
        <c:lblAlgn val="ctr"/>
        <c:lblOffset val="100"/>
        <c:noMultiLvlLbl val="0"/>
      </c:catAx>
      <c:valAx>
        <c:axId val="88441216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842713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 (orriak * 1000)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772123629119062"/>
          <c:h val="0.69120921250336342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Nagusiak_Papera'!$B$44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Nagusiak_Papera'!$E$43:$O$43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Nagusiak_Papera'!$E$44:$O$44</c:f>
              <c:numCache>
                <c:formatCode>0.0</c:formatCode>
                <c:ptCount val="11"/>
                <c:pt idx="0">
                  <c:v>3578.75</c:v>
                </c:pt>
                <c:pt idx="1">
                  <c:v>3411.2530000000002</c:v>
                </c:pt>
                <c:pt idx="2">
                  <c:v>3218.75</c:v>
                </c:pt>
                <c:pt idx="3">
                  <c:v>2551.25</c:v>
                </c:pt>
                <c:pt idx="4">
                  <c:v>2462.502</c:v>
                </c:pt>
                <c:pt idx="5">
                  <c:v>2804.75</c:v>
                </c:pt>
                <c:pt idx="6">
                  <c:v>3425.75</c:v>
                </c:pt>
                <c:pt idx="7">
                  <c:v>2531.2530000000002</c:v>
                </c:pt>
                <c:pt idx="8">
                  <c:v>2833</c:v>
                </c:pt>
                <c:pt idx="9">
                  <c:v>2893.75</c:v>
                </c:pt>
                <c:pt idx="10">
                  <c:v>2017.9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D8-4365-B134-D08D49BB9D79}"/>
            </c:ext>
          </c:extLst>
        </c:ser>
        <c:ser>
          <c:idx val="0"/>
          <c:order val="1"/>
          <c:tx>
            <c:strRef>
              <c:f>'Egoitza Nagusiak_Papera'!$B$45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Nagusiak_Papera'!$E$43:$O$43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Nagusiak_Papera'!$E$45:$O$45</c:f>
              <c:numCache>
                <c:formatCode>0.0</c:formatCode>
                <c:ptCount val="11"/>
                <c:pt idx="0">
                  <c:v>3088.5</c:v>
                </c:pt>
                <c:pt idx="1">
                  <c:v>3098.75</c:v>
                </c:pt>
                <c:pt idx="2">
                  <c:v>3395.75</c:v>
                </c:pt>
                <c:pt idx="3">
                  <c:v>4037.5</c:v>
                </c:pt>
                <c:pt idx="4">
                  <c:v>2838.75</c:v>
                </c:pt>
                <c:pt idx="5">
                  <c:v>2226.5</c:v>
                </c:pt>
                <c:pt idx="6">
                  <c:v>3453</c:v>
                </c:pt>
                <c:pt idx="7">
                  <c:v>3259</c:v>
                </c:pt>
                <c:pt idx="8">
                  <c:v>3324.75</c:v>
                </c:pt>
                <c:pt idx="9">
                  <c:v>3060.75</c:v>
                </c:pt>
                <c:pt idx="10">
                  <c:v>2027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D8-4365-B134-D08D49BB9D79}"/>
            </c:ext>
          </c:extLst>
        </c:ser>
        <c:ser>
          <c:idx val="2"/>
          <c:order val="2"/>
          <c:tx>
            <c:strRef>
              <c:f>'Egoitza Nagusiak_Papera'!$B$46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Nagusiak_Papera'!$E$43:$O$43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Nagusiak_Papera'!$E$46:$O$46</c:f>
              <c:numCache>
                <c:formatCode>0.0</c:formatCode>
                <c:ptCount val="11"/>
                <c:pt idx="0">
                  <c:v>438.1</c:v>
                </c:pt>
                <c:pt idx="1">
                  <c:v>601.25</c:v>
                </c:pt>
                <c:pt idx="2">
                  <c:v>533.25</c:v>
                </c:pt>
                <c:pt idx="3">
                  <c:v>571.25</c:v>
                </c:pt>
                <c:pt idx="4">
                  <c:v>523.5</c:v>
                </c:pt>
                <c:pt idx="5">
                  <c:v>603.5</c:v>
                </c:pt>
                <c:pt idx="6">
                  <c:v>521.25</c:v>
                </c:pt>
                <c:pt idx="7">
                  <c:v>541.25</c:v>
                </c:pt>
                <c:pt idx="8">
                  <c:v>521</c:v>
                </c:pt>
                <c:pt idx="9">
                  <c:v>392.5</c:v>
                </c:pt>
                <c:pt idx="10">
                  <c:v>518.75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D8-4365-B134-D08D49BB9D79}"/>
            </c:ext>
          </c:extLst>
        </c:ser>
        <c:ser>
          <c:idx val="3"/>
          <c:order val="3"/>
          <c:tx>
            <c:strRef>
              <c:f>'Egoitza Nagusiak_Papera'!$B$47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Nagusiak_Papera'!$E$43:$O$43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Nagusiak_Papera'!$E$47:$O$47</c:f>
              <c:numCache>
                <c:formatCode>0.0</c:formatCode>
                <c:ptCount val="11"/>
                <c:pt idx="0">
                  <c:v>534</c:v>
                </c:pt>
                <c:pt idx="1">
                  <c:v>400</c:v>
                </c:pt>
                <c:pt idx="2">
                  <c:v>410</c:v>
                </c:pt>
                <c:pt idx="3">
                  <c:v>412.75</c:v>
                </c:pt>
                <c:pt idx="4">
                  <c:v>356</c:v>
                </c:pt>
                <c:pt idx="5">
                  <c:v>298.5</c:v>
                </c:pt>
                <c:pt idx="6">
                  <c:v>372.5</c:v>
                </c:pt>
                <c:pt idx="7">
                  <c:v>351</c:v>
                </c:pt>
                <c:pt idx="8">
                  <c:v>355</c:v>
                </c:pt>
                <c:pt idx="9">
                  <c:v>343.5</c:v>
                </c:pt>
                <c:pt idx="10">
                  <c:v>377.75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D8-4365-B134-D08D49BB9D79}"/>
            </c:ext>
          </c:extLst>
        </c:ser>
        <c:ser>
          <c:idx val="4"/>
          <c:order val="4"/>
          <c:tx>
            <c:strRef>
              <c:f>'Egoitza Nagusiak_Papera'!$B$48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Nagusiak_Papera'!$E$43:$O$43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Nagusiak_Papera'!$E$48:$O$48</c:f>
              <c:numCache>
                <c:formatCode>0.0</c:formatCode>
                <c:ptCount val="11"/>
                <c:pt idx="0">
                  <c:v>1635</c:v>
                </c:pt>
                <c:pt idx="1">
                  <c:v>1415</c:v>
                </c:pt>
                <c:pt idx="2">
                  <c:v>1465</c:v>
                </c:pt>
                <c:pt idx="3">
                  <c:v>1228.75</c:v>
                </c:pt>
                <c:pt idx="4">
                  <c:v>1107.5</c:v>
                </c:pt>
                <c:pt idx="5">
                  <c:v>1130.5</c:v>
                </c:pt>
                <c:pt idx="6">
                  <c:v>808.5</c:v>
                </c:pt>
                <c:pt idx="7">
                  <c:v>1013.75</c:v>
                </c:pt>
                <c:pt idx="8">
                  <c:v>1015</c:v>
                </c:pt>
                <c:pt idx="9">
                  <c:v>1020</c:v>
                </c:pt>
                <c:pt idx="10">
                  <c:v>820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D8-4365-B134-D08D49BB9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437312"/>
        <c:axId val="89438848"/>
      </c:lineChart>
      <c:catAx>
        <c:axId val="8943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38848"/>
        <c:crosses val="autoZero"/>
        <c:auto val="1"/>
        <c:lblAlgn val="ctr"/>
        <c:lblOffset val="100"/>
        <c:noMultiLvlLbl val="0"/>
      </c:catAx>
      <c:valAx>
        <c:axId val="89438848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437312"/>
        <c:crosses val="autoZero"/>
        <c:crossBetween val="between"/>
        <c:majorUnit val="50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  pertsonako (orriak)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2560680885594748E-2"/>
          <c:w val="0.78292352037947377"/>
          <c:h val="0.6160533608857991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Nagusiak_Papera'!$B$55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Nagusiak_Papera'!$E$55:$O$55</c:f>
              <c:numCache>
                <c:formatCode>#,##0</c:formatCode>
                <c:ptCount val="11"/>
                <c:pt idx="0">
                  <c:v>9804.7945205479464</c:v>
                </c:pt>
                <c:pt idx="1">
                  <c:v>9345.898630136986</c:v>
                </c:pt>
                <c:pt idx="2">
                  <c:v>8818.4931506849316</c:v>
                </c:pt>
                <c:pt idx="3">
                  <c:v>6849.4554794520545</c:v>
                </c:pt>
                <c:pt idx="4">
                  <c:v>6746.580821917808</c:v>
                </c:pt>
                <c:pt idx="5">
                  <c:v>7684.2465753424658</c:v>
                </c:pt>
                <c:pt idx="6">
                  <c:v>9385.6164383561645</c:v>
                </c:pt>
                <c:pt idx="7">
                  <c:v>6934.9397260273972</c:v>
                </c:pt>
                <c:pt idx="8">
                  <c:v>7761.6438356164381</c:v>
                </c:pt>
                <c:pt idx="9">
                  <c:v>7928.0821917808225</c:v>
                </c:pt>
                <c:pt idx="10">
                  <c:v>5528.4931506849316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D-4C97-A01B-4EE45ECF29E9}"/>
            </c:ext>
          </c:extLst>
        </c:ser>
        <c:ser>
          <c:idx val="2"/>
          <c:order val="1"/>
          <c:tx>
            <c:strRef>
              <c:f>'Egoitza Nagusiak_Papera'!$B$56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Nagusiak_Papera'!$E$56:$O$56</c:f>
              <c:numCache>
                <c:formatCode>#,##0</c:formatCode>
                <c:ptCount val="11"/>
                <c:pt idx="0">
                  <c:v>8347.2972972972966</c:v>
                </c:pt>
                <c:pt idx="1">
                  <c:v>8375</c:v>
                </c:pt>
                <c:pt idx="2">
                  <c:v>7382.065217391304</c:v>
                </c:pt>
                <c:pt idx="3">
                  <c:v>8739.1684782608681</c:v>
                </c:pt>
                <c:pt idx="4">
                  <c:v>6171.195652173913</c:v>
                </c:pt>
                <c:pt idx="5">
                  <c:v>4840.217391304348</c:v>
                </c:pt>
                <c:pt idx="6">
                  <c:v>7506.521739130435</c:v>
                </c:pt>
                <c:pt idx="7">
                  <c:v>7084.782608695652</c:v>
                </c:pt>
                <c:pt idx="8">
                  <c:v>7227.717391304348</c:v>
                </c:pt>
                <c:pt idx="9">
                  <c:v>6653.8043478260879</c:v>
                </c:pt>
                <c:pt idx="10">
                  <c:v>4406.521739130435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AAD-4C97-A01B-4EE45ECF29E9}"/>
            </c:ext>
          </c:extLst>
        </c:ser>
        <c:ser>
          <c:idx val="3"/>
          <c:order val="2"/>
          <c:tx>
            <c:strRef>
              <c:f>'Egoitza Nagusiak_Papera'!$B$57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Nagusiak_Papera'!$E$57:$O$57</c:f>
              <c:numCache>
                <c:formatCode>#,##0</c:formatCode>
                <c:ptCount val="11"/>
                <c:pt idx="0">
                  <c:v>3129.2857142857142</c:v>
                </c:pt>
                <c:pt idx="1">
                  <c:v>4294.6428571428569</c:v>
                </c:pt>
                <c:pt idx="2">
                  <c:v>3808.9285714285716</c:v>
                </c:pt>
                <c:pt idx="3">
                  <c:v>4071.4324175824177</c:v>
                </c:pt>
                <c:pt idx="4">
                  <c:v>3739.2857142857142</c:v>
                </c:pt>
                <c:pt idx="5">
                  <c:v>1625</c:v>
                </c:pt>
                <c:pt idx="6">
                  <c:v>1608.9285714285713</c:v>
                </c:pt>
                <c:pt idx="7">
                  <c:v>1670.4670329670328</c:v>
                </c:pt>
                <c:pt idx="8">
                  <c:v>1607.1428571428571</c:v>
                </c:pt>
                <c:pt idx="9">
                  <c:v>1207.6923076923076</c:v>
                </c:pt>
                <c:pt idx="10">
                  <c:v>1596.1538461538462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AAD-4C97-A01B-4EE45ECF29E9}"/>
            </c:ext>
          </c:extLst>
        </c:ser>
        <c:ser>
          <c:idx val="4"/>
          <c:order val="3"/>
          <c:tx>
            <c:strRef>
              <c:f>'Egoitza Nagusiak_Papera'!$B$58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Nagusiak_Papera'!$E$58:$O$58</c:f>
              <c:numCache>
                <c:formatCode>#,##0</c:formatCode>
                <c:ptCount val="11"/>
                <c:pt idx="0">
                  <c:v>6675</c:v>
                </c:pt>
                <c:pt idx="1">
                  <c:v>5000</c:v>
                </c:pt>
                <c:pt idx="2">
                  <c:v>5125</c:v>
                </c:pt>
                <c:pt idx="3">
                  <c:v>5125.0343750000002</c:v>
                </c:pt>
                <c:pt idx="4">
                  <c:v>4450</c:v>
                </c:pt>
                <c:pt idx="5">
                  <c:v>4450</c:v>
                </c:pt>
                <c:pt idx="6">
                  <c:v>4656.25</c:v>
                </c:pt>
                <c:pt idx="7">
                  <c:v>4387.5</c:v>
                </c:pt>
                <c:pt idx="8">
                  <c:v>4437.5</c:v>
                </c:pt>
                <c:pt idx="9">
                  <c:v>4293.75</c:v>
                </c:pt>
                <c:pt idx="10">
                  <c:v>4721.875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AAD-4C97-A01B-4EE45ECF29E9}"/>
            </c:ext>
          </c:extLst>
        </c:ser>
        <c:ser>
          <c:idx val="5"/>
          <c:order val="4"/>
          <c:tx>
            <c:strRef>
              <c:f>'Egoitza Nagusiak_Papera'!$B$59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Nagusiak_Papera'!$E$59:$O$59</c:f>
              <c:numCache>
                <c:formatCode>#,##0</c:formatCode>
                <c:ptCount val="11"/>
                <c:pt idx="0">
                  <c:v>7785.7142857142853</c:v>
                </c:pt>
                <c:pt idx="1">
                  <c:v>6738.0952380952385</c:v>
                </c:pt>
                <c:pt idx="2">
                  <c:v>6976.1904761904761</c:v>
                </c:pt>
                <c:pt idx="3">
                  <c:v>5809.5654761904761</c:v>
                </c:pt>
                <c:pt idx="4">
                  <c:v>5273.8095238095239</c:v>
                </c:pt>
                <c:pt idx="5">
                  <c:v>5892.8571428571422</c:v>
                </c:pt>
                <c:pt idx="6">
                  <c:v>3850</c:v>
                </c:pt>
                <c:pt idx="7">
                  <c:v>4827.3809523809523</c:v>
                </c:pt>
                <c:pt idx="8">
                  <c:v>4833.333333333333</c:v>
                </c:pt>
                <c:pt idx="9">
                  <c:v>4857.1428571428569</c:v>
                </c:pt>
                <c:pt idx="10">
                  <c:v>3904.7619047619046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B-45A3-B899-62DC129DD9C4}"/>
            </c:ext>
          </c:extLst>
        </c:ser>
        <c:ser>
          <c:idx val="6"/>
          <c:order val="5"/>
          <c:tx>
            <c:strRef>
              <c:f>'Egoitza Nagusiak_Papera'!$B$60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Nagusiak_Papera'!$E$60:$O$60</c:f>
              <c:numCache>
                <c:formatCode>#,##0</c:formatCode>
                <c:ptCount val="11"/>
                <c:pt idx="0">
                  <c:v>7148.4183635690479</c:v>
                </c:pt>
                <c:pt idx="1">
                  <c:v>6750.7273450750163</c:v>
                </c:pt>
                <c:pt idx="2">
                  <c:v>6422.1354831390572</c:v>
                </c:pt>
                <c:pt idx="3">
                  <c:v>6118.9312452971635</c:v>
                </c:pt>
                <c:pt idx="4">
                  <c:v>5276.1743424373917</c:v>
                </c:pt>
                <c:pt idx="5">
                  <c:v>4898.464221900791</c:v>
                </c:pt>
                <c:pt idx="6">
                  <c:v>5401.4633497830346</c:v>
                </c:pt>
                <c:pt idx="7">
                  <c:v>4981.0140640142072</c:v>
                </c:pt>
                <c:pt idx="8">
                  <c:v>5173.467483479395</c:v>
                </c:pt>
                <c:pt idx="9">
                  <c:v>4988.094340888415</c:v>
                </c:pt>
                <c:pt idx="10">
                  <c:v>4031.5611281462234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4CB-45A3-B899-62DC129DD9C4}"/>
            </c:ext>
          </c:extLst>
        </c:ser>
        <c:ser>
          <c:idx val="7"/>
          <c:order val="6"/>
          <c:tx>
            <c:strRef>
              <c:f>'Egoitza Nagusiak_Papera'!$B$61</c:f>
              <c:strCache>
                <c:ptCount val="1"/>
                <c:pt idx="0">
                  <c:v>Egunero</c:v>
                </c:pt>
              </c:strCache>
            </c:strRef>
          </c:tx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Nagusiak_Papera'!$E$54:$O$54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Nagusiak_Papera'!$E$61:$O$61</c:f>
              <c:numCache>
                <c:formatCode>#,##0.0</c:formatCode>
                <c:ptCount val="11"/>
                <c:pt idx="0">
                  <c:v>28.752325148809526</c:v>
                </c:pt>
                <c:pt idx="1">
                  <c:v>27.673155381944444</c:v>
                </c:pt>
                <c:pt idx="2">
                  <c:v>27.972315228174605</c:v>
                </c:pt>
                <c:pt idx="3">
                  <c:v>27.286396329365079</c:v>
                </c:pt>
                <c:pt idx="4">
                  <c:v>22.595027281746031</c:v>
                </c:pt>
                <c:pt idx="5">
                  <c:v>21.899026537698411</c:v>
                </c:pt>
                <c:pt idx="6">
                  <c:v>26.602802579365079</c:v>
                </c:pt>
                <c:pt idx="7">
                  <c:v>23.8599113343254</c:v>
                </c:pt>
                <c:pt idx="8">
                  <c:v>24.952721974206348</c:v>
                </c:pt>
                <c:pt idx="9">
                  <c:v>23.904079861111111</c:v>
                </c:pt>
                <c:pt idx="10">
                  <c:v>17.861483134920636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4CB-45A3-B899-62DC129DD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357312"/>
        <c:axId val="89367296"/>
      </c:lineChart>
      <c:catAx>
        <c:axId val="89357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367296"/>
        <c:crosses val="autoZero"/>
        <c:auto val="1"/>
        <c:lblAlgn val="ctr"/>
        <c:lblOffset val="100"/>
        <c:noMultiLvlLbl val="0"/>
      </c:catAx>
      <c:valAx>
        <c:axId val="89367296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357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Toner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394553117894938"/>
          <c:y val="8.0860867470680095E-2"/>
          <c:w val="0.81042837876610252"/>
          <c:h val="0.68397196168411345"/>
        </c:manualLayout>
      </c:layout>
      <c:lineChart>
        <c:grouping val="standard"/>
        <c:varyColors val="0"/>
        <c:ser>
          <c:idx val="0"/>
          <c:order val="0"/>
          <c:tx>
            <c:strRef>
              <c:f>'Egoitza Nagusiak_Toner'!$B$5</c:f>
              <c:strCache>
                <c:ptCount val="1"/>
                <c:pt idx="0">
                  <c:v>FORU JAUREGIA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Nagusiak_Toner'!$E$5:$O$5</c:f>
              <c:numCache>
                <c:formatCode>General</c:formatCode>
                <c:ptCount val="11"/>
                <c:pt idx="0">
                  <c:v>568</c:v>
                </c:pt>
                <c:pt idx="1">
                  <c:v>529</c:v>
                </c:pt>
                <c:pt idx="2" formatCode="0">
                  <c:v>419</c:v>
                </c:pt>
                <c:pt idx="3">
                  <c:v>377</c:v>
                </c:pt>
                <c:pt idx="4">
                  <c:v>371</c:v>
                </c:pt>
                <c:pt idx="5">
                  <c:v>395</c:v>
                </c:pt>
                <c:pt idx="6">
                  <c:v>435</c:v>
                </c:pt>
                <c:pt idx="7">
                  <c:v>371</c:v>
                </c:pt>
                <c:pt idx="8">
                  <c:v>453</c:v>
                </c:pt>
                <c:pt idx="9">
                  <c:v>356</c:v>
                </c:pt>
                <c:pt idx="10">
                  <c:v>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84-4B8F-B980-20BE2BE49191}"/>
            </c:ext>
          </c:extLst>
        </c:ser>
        <c:ser>
          <c:idx val="2"/>
          <c:order val="1"/>
          <c:tx>
            <c:strRef>
              <c:f>'Egoitza Nagusiak_Toner'!$B$6</c:f>
              <c:strCache>
                <c:ptCount val="1"/>
                <c:pt idx="0">
                  <c:v>ERROTABURU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Nagusiak_Toner'!$E$6:$O$6</c:f>
              <c:numCache>
                <c:formatCode>General</c:formatCode>
                <c:ptCount val="11"/>
                <c:pt idx="0">
                  <c:v>298</c:v>
                </c:pt>
                <c:pt idx="1">
                  <c:v>272</c:v>
                </c:pt>
                <c:pt idx="2" formatCode="0">
                  <c:v>304</c:v>
                </c:pt>
                <c:pt idx="3">
                  <c:v>283</c:v>
                </c:pt>
                <c:pt idx="4">
                  <c:v>335</c:v>
                </c:pt>
                <c:pt idx="5">
                  <c:v>271</c:v>
                </c:pt>
                <c:pt idx="6">
                  <c:v>310</c:v>
                </c:pt>
                <c:pt idx="7">
                  <c:v>363</c:v>
                </c:pt>
                <c:pt idx="8">
                  <c:v>244</c:v>
                </c:pt>
                <c:pt idx="9">
                  <c:v>244</c:v>
                </c:pt>
                <c:pt idx="10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84-4B8F-B980-20BE2BE49191}"/>
            </c:ext>
          </c:extLst>
        </c:ser>
        <c:ser>
          <c:idx val="3"/>
          <c:order val="2"/>
          <c:tx>
            <c:strRef>
              <c:f>'Egoitza Nagusiak_Toner'!$B$7</c:f>
              <c:strCache>
                <c:ptCount val="1"/>
                <c:pt idx="0">
                  <c:v>MIRAMON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Nagusiak_Toner'!$E$7:$O$7</c:f>
              <c:numCache>
                <c:formatCode>General</c:formatCode>
                <c:ptCount val="11"/>
                <c:pt idx="0">
                  <c:v>108</c:v>
                </c:pt>
                <c:pt idx="1">
                  <c:v>82</c:v>
                </c:pt>
                <c:pt idx="2" formatCode="0">
                  <c:v>117</c:v>
                </c:pt>
                <c:pt idx="3">
                  <c:v>124</c:v>
                </c:pt>
                <c:pt idx="4">
                  <c:v>126</c:v>
                </c:pt>
                <c:pt idx="5">
                  <c:v>92</c:v>
                </c:pt>
                <c:pt idx="6">
                  <c:v>47</c:v>
                </c:pt>
                <c:pt idx="7">
                  <c:v>89</c:v>
                </c:pt>
                <c:pt idx="8">
                  <c:v>85</c:v>
                </c:pt>
                <c:pt idx="9">
                  <c:v>79</c:v>
                </c:pt>
                <c:pt idx="10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84-4B8F-B980-20BE2BE49191}"/>
            </c:ext>
          </c:extLst>
        </c:ser>
        <c:ser>
          <c:idx val="4"/>
          <c:order val="3"/>
          <c:tx>
            <c:strRef>
              <c:f>'Egoitza Nagusiak_Toner'!$B$8</c:f>
              <c:strCache>
                <c:ptCount val="1"/>
                <c:pt idx="0">
                  <c:v>CARO BAROJA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Nagusiak_Toner'!$E$8:$O$8</c:f>
              <c:numCache>
                <c:formatCode>General</c:formatCode>
                <c:ptCount val="11"/>
                <c:pt idx="0">
                  <c:v>55</c:v>
                </c:pt>
                <c:pt idx="1">
                  <c:v>43</c:v>
                </c:pt>
                <c:pt idx="2" formatCode="0">
                  <c:v>49</c:v>
                </c:pt>
                <c:pt idx="3">
                  <c:v>58</c:v>
                </c:pt>
                <c:pt idx="4">
                  <c:v>69</c:v>
                </c:pt>
                <c:pt idx="5">
                  <c:v>38</c:v>
                </c:pt>
                <c:pt idx="6">
                  <c:v>80</c:v>
                </c:pt>
                <c:pt idx="7">
                  <c:v>42</c:v>
                </c:pt>
                <c:pt idx="8">
                  <c:v>48</c:v>
                </c:pt>
                <c:pt idx="9">
                  <c:v>45</c:v>
                </c:pt>
                <c:pt idx="10">
                  <c:v>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84-4B8F-B980-20BE2BE49191}"/>
            </c:ext>
          </c:extLst>
        </c:ser>
        <c:ser>
          <c:idx val="5"/>
          <c:order val="4"/>
          <c:tx>
            <c:strRef>
              <c:f>'Egoitza Nagusiak_Toner'!$B$9</c:f>
              <c:strCache>
                <c:ptCount val="1"/>
                <c:pt idx="0">
                  <c:v>TXARA II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'Egoitza Nagusiak_Toner'!$E$4:$O$4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 formatCode="General">
                  <c:v>2013</c:v>
                </c:pt>
                <c:pt idx="4" formatCode="General">
                  <c:v>2014</c:v>
                </c:pt>
                <c:pt idx="5" formatCode="General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</c:numCache>
            </c:numRef>
          </c:cat>
          <c:val>
            <c:numRef>
              <c:f>'Egoitza Nagusiak_Toner'!$E$9:$O$9</c:f>
              <c:numCache>
                <c:formatCode>General</c:formatCode>
                <c:ptCount val="11"/>
                <c:pt idx="0">
                  <c:v>206</c:v>
                </c:pt>
                <c:pt idx="1">
                  <c:v>238</c:v>
                </c:pt>
                <c:pt idx="2" formatCode="0">
                  <c:v>205</c:v>
                </c:pt>
                <c:pt idx="3">
                  <c:v>142</c:v>
                </c:pt>
                <c:pt idx="4">
                  <c:v>164</c:v>
                </c:pt>
                <c:pt idx="5">
                  <c:v>144</c:v>
                </c:pt>
                <c:pt idx="6">
                  <c:v>47</c:v>
                </c:pt>
                <c:pt idx="7">
                  <c:v>119</c:v>
                </c:pt>
                <c:pt idx="8">
                  <c:v>112</c:v>
                </c:pt>
                <c:pt idx="9">
                  <c:v>128</c:v>
                </c:pt>
                <c:pt idx="10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84-4B8F-B980-20BE2BE49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54784"/>
        <c:axId val="89656320"/>
      </c:lineChart>
      <c:catAx>
        <c:axId val="8965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56320"/>
        <c:crosses val="autoZero"/>
        <c:auto val="1"/>
        <c:lblAlgn val="ctr"/>
        <c:lblOffset val="100"/>
        <c:noMultiLvlLbl val="0"/>
      </c:catAx>
      <c:valAx>
        <c:axId val="896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654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Toner pertsonako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8859442715009465"/>
          <c:h val="0.66348778198611247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Nagusiak_Toner'!$B$18</c:f>
              <c:strCache>
                <c:ptCount val="1"/>
                <c:pt idx="0">
                  <c:v>FORU JAUREGIA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Nagusiak_Toner'!$E$18:$O$18</c:f>
              <c:numCache>
                <c:formatCode>0.00</c:formatCode>
                <c:ptCount val="11"/>
                <c:pt idx="0">
                  <c:v>1.5561643835616439</c:v>
                </c:pt>
                <c:pt idx="1">
                  <c:v>1.4493150684931506</c:v>
                </c:pt>
                <c:pt idx="2">
                  <c:v>1.1479452054794521</c:v>
                </c:pt>
                <c:pt idx="3">
                  <c:v>1.0328767123287672</c:v>
                </c:pt>
                <c:pt idx="4">
                  <c:v>1.0164383561643835</c:v>
                </c:pt>
                <c:pt idx="5">
                  <c:v>1.0821917808219179</c:v>
                </c:pt>
                <c:pt idx="6">
                  <c:v>1.1917808219178083</c:v>
                </c:pt>
                <c:pt idx="7">
                  <c:v>1.0164383561643835</c:v>
                </c:pt>
                <c:pt idx="8">
                  <c:v>1.2410958904109588</c:v>
                </c:pt>
                <c:pt idx="9">
                  <c:v>0.97534246575342465</c:v>
                </c:pt>
                <c:pt idx="10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57-41CC-A756-0A583CFA7F8E}"/>
            </c:ext>
          </c:extLst>
        </c:ser>
        <c:ser>
          <c:idx val="0"/>
          <c:order val="1"/>
          <c:tx>
            <c:strRef>
              <c:f>'Egoitza Nagusiak_Toner'!$B$19</c:f>
              <c:strCache>
                <c:ptCount val="1"/>
                <c:pt idx="0">
                  <c:v>ERROTABURU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Nagusiak_Toner'!$E$19:$O$19</c:f>
              <c:numCache>
                <c:formatCode>0.00</c:formatCode>
                <c:ptCount val="11"/>
                <c:pt idx="0">
                  <c:v>0.64782608695652177</c:v>
                </c:pt>
                <c:pt idx="1">
                  <c:v>0.59130434782608698</c:v>
                </c:pt>
                <c:pt idx="2">
                  <c:v>0.66086956521739126</c:v>
                </c:pt>
                <c:pt idx="3">
                  <c:v>0.61521739130434783</c:v>
                </c:pt>
                <c:pt idx="4">
                  <c:v>0.72826086956521741</c:v>
                </c:pt>
                <c:pt idx="5">
                  <c:v>0.58913043478260874</c:v>
                </c:pt>
                <c:pt idx="6">
                  <c:v>0.67391304347826086</c:v>
                </c:pt>
                <c:pt idx="7">
                  <c:v>0.78913043478260869</c:v>
                </c:pt>
                <c:pt idx="8">
                  <c:v>0.5304347826086957</c:v>
                </c:pt>
                <c:pt idx="9">
                  <c:v>0.5304347826086957</c:v>
                </c:pt>
                <c:pt idx="10">
                  <c:v>0.32173913043478258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7-41CC-A756-0A583CFA7F8E}"/>
            </c:ext>
          </c:extLst>
        </c:ser>
        <c:ser>
          <c:idx val="2"/>
          <c:order val="2"/>
          <c:tx>
            <c:strRef>
              <c:f>'Egoitza Nagusiak_Toner'!$B$20</c:f>
              <c:strCache>
                <c:ptCount val="1"/>
                <c:pt idx="0">
                  <c:v>MIRAMON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Nagusiak_Toner'!$E$20:$O$20</c:f>
              <c:numCache>
                <c:formatCode>0.00</c:formatCode>
                <c:ptCount val="11"/>
                <c:pt idx="0">
                  <c:v>0.3323076923076923</c:v>
                </c:pt>
                <c:pt idx="1">
                  <c:v>0.25230769230769229</c:v>
                </c:pt>
                <c:pt idx="2">
                  <c:v>0.36</c:v>
                </c:pt>
                <c:pt idx="3">
                  <c:v>0.38153846153846155</c:v>
                </c:pt>
                <c:pt idx="4">
                  <c:v>0.38769230769230767</c:v>
                </c:pt>
                <c:pt idx="5">
                  <c:v>0.28307692307692306</c:v>
                </c:pt>
                <c:pt idx="6">
                  <c:v>0.14461538461538462</c:v>
                </c:pt>
                <c:pt idx="7">
                  <c:v>0.27384615384615385</c:v>
                </c:pt>
                <c:pt idx="8">
                  <c:v>0.26153846153846155</c:v>
                </c:pt>
                <c:pt idx="9">
                  <c:v>0.24307692307692308</c:v>
                </c:pt>
                <c:pt idx="10">
                  <c:v>0.19692307692307692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57-41CC-A756-0A583CFA7F8E}"/>
            </c:ext>
          </c:extLst>
        </c:ser>
        <c:ser>
          <c:idx val="3"/>
          <c:order val="3"/>
          <c:tx>
            <c:strRef>
              <c:f>'Egoitza Nagusiak_Toner'!$B$21</c:f>
              <c:strCache>
                <c:ptCount val="1"/>
                <c:pt idx="0">
                  <c:v>CARO BAROJA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Nagusiak_Toner'!$E$21:$O$21</c:f>
              <c:numCache>
                <c:formatCode>0.00</c:formatCode>
                <c:ptCount val="11"/>
                <c:pt idx="0">
                  <c:v>0.6875</c:v>
                </c:pt>
                <c:pt idx="1">
                  <c:v>0.53749999999999998</c:v>
                </c:pt>
                <c:pt idx="2">
                  <c:v>0.61250000000000004</c:v>
                </c:pt>
                <c:pt idx="3">
                  <c:v>0.72499999999999998</c:v>
                </c:pt>
                <c:pt idx="4">
                  <c:v>0.86250000000000004</c:v>
                </c:pt>
                <c:pt idx="5">
                  <c:v>0.47499999999999998</c:v>
                </c:pt>
                <c:pt idx="6">
                  <c:v>1</c:v>
                </c:pt>
                <c:pt idx="7">
                  <c:v>0.52500000000000002</c:v>
                </c:pt>
                <c:pt idx="8">
                  <c:v>0.6</c:v>
                </c:pt>
                <c:pt idx="9">
                  <c:v>0.5625</c:v>
                </c:pt>
                <c:pt idx="10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57-41CC-A756-0A583CFA7F8E}"/>
            </c:ext>
          </c:extLst>
        </c:ser>
        <c:ser>
          <c:idx val="4"/>
          <c:order val="4"/>
          <c:tx>
            <c:strRef>
              <c:f>'Egoitza Nagusiak_Toner'!$B$22</c:f>
              <c:strCache>
                <c:ptCount val="1"/>
                <c:pt idx="0">
                  <c:v>TXARA II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Nagusiak_Toner'!$E$22:$O$22</c:f>
              <c:numCache>
                <c:formatCode>0.00</c:formatCode>
                <c:ptCount val="11"/>
                <c:pt idx="0">
                  <c:v>0.98095238095238091</c:v>
                </c:pt>
                <c:pt idx="1">
                  <c:v>1.1333333333333333</c:v>
                </c:pt>
                <c:pt idx="2">
                  <c:v>0.97619047619047616</c:v>
                </c:pt>
                <c:pt idx="3">
                  <c:v>0.67619047619047623</c:v>
                </c:pt>
                <c:pt idx="4">
                  <c:v>0.78095238095238095</c:v>
                </c:pt>
                <c:pt idx="5">
                  <c:v>0.68571428571428572</c:v>
                </c:pt>
                <c:pt idx="6">
                  <c:v>0.22380952380952382</c:v>
                </c:pt>
                <c:pt idx="7">
                  <c:v>0.56666666666666665</c:v>
                </c:pt>
                <c:pt idx="8">
                  <c:v>0.53333333333333333</c:v>
                </c:pt>
                <c:pt idx="9">
                  <c:v>0.60952380952380958</c:v>
                </c:pt>
                <c:pt idx="10">
                  <c:v>0.50476190476190474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57-41CC-A756-0A583CFA7F8E}"/>
            </c:ext>
          </c:extLst>
        </c:ser>
        <c:ser>
          <c:idx val="5"/>
          <c:order val="5"/>
          <c:tx>
            <c:strRef>
              <c:f>'Egoitza Nagusiak_Toner'!$B$23</c:f>
              <c:strCache>
                <c:ptCount val="1"/>
                <c:pt idx="0">
                  <c:v>BATAZBESTE</c:v>
                </c:pt>
              </c:strCache>
            </c:strRef>
          </c:tx>
          <c:spPr>
            <a:ln w="444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'Egoitza Nagusiak_Toner'!$E$17:$O$17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2'18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'Egoitza Nagusiak_Toner'!$E$23:$O$23</c:f>
              <c:numCache>
                <c:formatCode>0.00</c:formatCode>
                <c:ptCount val="11"/>
                <c:pt idx="0">
                  <c:v>0.85763888888888884</c:v>
                </c:pt>
                <c:pt idx="1">
                  <c:v>0.80833333333333335</c:v>
                </c:pt>
                <c:pt idx="2">
                  <c:v>0.75972222222222219</c:v>
                </c:pt>
                <c:pt idx="3">
                  <c:v>0.68333333333333335</c:v>
                </c:pt>
                <c:pt idx="4">
                  <c:v>0.73958333333333337</c:v>
                </c:pt>
                <c:pt idx="5">
                  <c:v>0.65277777777777779</c:v>
                </c:pt>
                <c:pt idx="6">
                  <c:v>0.6381944444444444</c:v>
                </c:pt>
                <c:pt idx="7">
                  <c:v>0.68333333333333335</c:v>
                </c:pt>
                <c:pt idx="8">
                  <c:v>0.65416666666666667</c:v>
                </c:pt>
                <c:pt idx="9">
                  <c:v>0.59166666666666667</c:v>
                </c:pt>
                <c:pt idx="10">
                  <c:v>0.4513888888888889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A7-41D4-BADE-18C71282F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709952"/>
        <c:axId val="89523328"/>
      </c:lineChart>
      <c:catAx>
        <c:axId val="8970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523328"/>
        <c:crosses val="autoZero"/>
        <c:auto val="1"/>
        <c:lblAlgn val="ctr"/>
        <c:lblOffset val="100"/>
        <c:noMultiLvlLbl val="0"/>
      </c:catAx>
      <c:valAx>
        <c:axId val="89523328"/>
        <c:scaling>
          <c:orientation val="minMax"/>
          <c:max val="1.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9709952"/>
        <c:crosses val="autoZero"/>
        <c:crossBetween val="between"/>
        <c:majorUnit val="0.4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KW/h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3305567182332696"/>
          <c:h val="0.80463967134207204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Parkeak'!$A$6</c:f>
              <c:strCache>
                <c:ptCount val="1"/>
                <c:pt idx="0">
                  <c:v>Argindarra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'Suhiltzaile Parkeak'!$C$4:$M$4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'Suhiltzaile Parkeak'!$C$6:$M$6</c:f>
              <c:numCache>
                <c:formatCode>#,##0</c:formatCode>
                <c:ptCount val="11"/>
                <c:pt idx="0">
                  <c:v>412872</c:v>
                </c:pt>
                <c:pt idx="1">
                  <c:v>429949.08</c:v>
                </c:pt>
                <c:pt idx="2">
                  <c:v>418174</c:v>
                </c:pt>
                <c:pt idx="3">
                  <c:v>383857.01</c:v>
                </c:pt>
                <c:pt idx="4">
                  <c:v>350140</c:v>
                </c:pt>
                <c:pt idx="5">
                  <c:v>317214.01</c:v>
                </c:pt>
                <c:pt idx="6">
                  <c:v>320133.01</c:v>
                </c:pt>
                <c:pt idx="7">
                  <c:v>327842.01</c:v>
                </c:pt>
                <c:pt idx="8">
                  <c:v>336741.02</c:v>
                </c:pt>
                <c:pt idx="9">
                  <c:v>355081</c:v>
                </c:pt>
                <c:pt idx="10">
                  <c:v>396865.06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C-4DAD-92C1-68C019D000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980288"/>
        <c:axId val="131982080"/>
      </c:lineChart>
      <c:catAx>
        <c:axId val="131980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982080"/>
        <c:crosses val="autoZero"/>
        <c:auto val="1"/>
        <c:lblAlgn val="ctr"/>
        <c:lblOffset val="100"/>
        <c:noMultiLvlLbl val="0"/>
      </c:catAx>
      <c:valAx>
        <c:axId val="13198208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98028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Parkeak'!$A$5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951E-488B-BABC-22976949E546}"/>
              </c:ext>
            </c:extLst>
          </c:dPt>
          <c:cat>
            <c:strRef>
              <c:f>'Suhiltzaile Parkeak'!$C$4:$M$4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'Suhiltzaile Parkeak'!$C$5:$M$5</c:f>
              <c:numCache>
                <c:formatCode>#,##0</c:formatCode>
                <c:ptCount val="11"/>
                <c:pt idx="0">
                  <c:v>10647</c:v>
                </c:pt>
                <c:pt idx="1">
                  <c:v>7983</c:v>
                </c:pt>
                <c:pt idx="2">
                  <c:v>7163</c:v>
                </c:pt>
                <c:pt idx="3">
                  <c:v>6551</c:v>
                </c:pt>
                <c:pt idx="4">
                  <c:v>7879</c:v>
                </c:pt>
                <c:pt idx="5">
                  <c:v>6913</c:v>
                </c:pt>
                <c:pt idx="6">
                  <c:v>6284</c:v>
                </c:pt>
                <c:pt idx="7">
                  <c:v>8350</c:v>
                </c:pt>
                <c:pt idx="8">
                  <c:v>7731</c:v>
                </c:pt>
                <c:pt idx="9">
                  <c:v>7956</c:v>
                </c:pt>
                <c:pt idx="10">
                  <c:v>7793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1E-488B-BABC-22976949E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2.223782524926456E-2"/>
          <c:w val="0.92279579476792228"/>
          <c:h val="0.8561240469569863"/>
        </c:manualLayout>
      </c:layout>
      <c:barChart>
        <c:barDir val="col"/>
        <c:grouping val="clustered"/>
        <c:varyColors val="0"/>
        <c:ser>
          <c:idx val="0"/>
          <c:order val="0"/>
          <c:tx>
            <c:v>Papera</c:v>
          </c:tx>
          <c:spPr>
            <a:solidFill>
              <a:srgbClr val="B6DF89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KONTSUMOAK'!$A$33:$A$43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KONTSUMOAK'!$N$33:$N$43</c:f>
              <c:numCache>
                <c:formatCode>#,##0</c:formatCode>
                <c:ptCount val="11"/>
                <c:pt idx="0">
                  <c:v>2012500</c:v>
                </c:pt>
                <c:pt idx="1">
                  <c:v>2025000</c:v>
                </c:pt>
                <c:pt idx="2">
                  <c:v>517500</c:v>
                </c:pt>
                <c:pt idx="3">
                  <c:v>350000</c:v>
                </c:pt>
                <c:pt idx="4">
                  <c:v>820000</c:v>
                </c:pt>
                <c:pt idx="5">
                  <c:v>130000</c:v>
                </c:pt>
                <c:pt idx="6">
                  <c:v>30500</c:v>
                </c:pt>
                <c:pt idx="7">
                  <c:v>85000</c:v>
                </c:pt>
                <c:pt idx="8">
                  <c:v>100000</c:v>
                </c:pt>
                <c:pt idx="9">
                  <c:v>62500</c:v>
                </c:pt>
                <c:pt idx="10">
                  <c:v>1122500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1-4BD6-BD10-04C497A25EA2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%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wrap="square" lIns="38100" tIns="19050" rIns="38100" bIns="19050" anchor="b" anchorCtr="0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KONTSUMOAK'!$A$33:$A$43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KONTSUMOAK'!$O$33:$O$43</c:f>
              <c:numCache>
                <c:formatCode>%0.0</c:formatCode>
                <c:ptCount val="11"/>
                <c:pt idx="0">
                  <c:v>0.27737578388808493</c:v>
                </c:pt>
                <c:pt idx="1">
                  <c:v>0.27909861484391152</c:v>
                </c:pt>
                <c:pt idx="2">
                  <c:v>7.1325201571221838E-2</c:v>
                </c:pt>
                <c:pt idx="3">
                  <c:v>4.8239266763145203E-2</c:v>
                </c:pt>
                <c:pt idx="4">
                  <c:v>0.1130177107022259</c:v>
                </c:pt>
                <c:pt idx="5">
                  <c:v>1.7917441940596787E-2</c:v>
                </c:pt>
                <c:pt idx="6">
                  <c:v>4.203707532216939E-3</c:v>
                </c:pt>
                <c:pt idx="7">
                  <c:v>1.1715250499620977E-2</c:v>
                </c:pt>
                <c:pt idx="8">
                  <c:v>1.3782647646612915E-2</c:v>
                </c:pt>
                <c:pt idx="9">
                  <c:v>8.6141547791330712E-3</c:v>
                </c:pt>
                <c:pt idx="10">
                  <c:v>0.15471021983322997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81-4BD6-BD10-04C497A25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  <c:majorUnit val="6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0029068310755E-2"/>
          <c:w val="0.82702777159689334"/>
          <c:h val="0.80004120346884922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Parkeak'!$A$37</c:f>
              <c:strCache>
                <c:ptCount val="1"/>
                <c:pt idx="0">
                  <c:v>Guztira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3BA-4AA0-9094-2D0E47DE3AA2}"/>
              </c:ext>
            </c:extLst>
          </c:dPt>
          <c:cat>
            <c:numRef>
              <c:f>'Suhiltzaile Parkeak'!$D$27:$N$27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'Suhiltzaile Parkeak'!$D$37:$N$37</c:f>
              <c:numCache>
                <c:formatCode>#,##0</c:formatCode>
                <c:ptCount val="11"/>
                <c:pt idx="0">
                  <c:v>835359</c:v>
                </c:pt>
                <c:pt idx="1">
                  <c:v>680758</c:v>
                </c:pt>
                <c:pt idx="2">
                  <c:v>729520</c:v>
                </c:pt>
                <c:pt idx="3">
                  <c:v>848376</c:v>
                </c:pt>
                <c:pt idx="4">
                  <c:v>775960</c:v>
                </c:pt>
                <c:pt idx="5">
                  <c:v>833000</c:v>
                </c:pt>
                <c:pt idx="6">
                  <c:v>835024</c:v>
                </c:pt>
                <c:pt idx="7">
                  <c:v>828107</c:v>
                </c:pt>
                <c:pt idx="8">
                  <c:v>777687</c:v>
                </c:pt>
                <c:pt idx="9">
                  <c:v>868335</c:v>
                </c:pt>
                <c:pt idx="10">
                  <c:v>668118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BA-4AA0-9094-2D0E47DE3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64768"/>
        <c:axId val="132066304"/>
      </c:lineChart>
      <c:catAx>
        <c:axId val="13206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66304"/>
        <c:crosses val="autoZero"/>
        <c:auto val="1"/>
        <c:lblAlgn val="ctr"/>
        <c:lblOffset val="100"/>
        <c:noMultiLvlLbl val="0"/>
      </c:catAx>
      <c:valAx>
        <c:axId val="13206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647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840557985698344"/>
          <c:y val="7.5223772480445705E-2"/>
          <c:w val="0.86967997994628798"/>
          <c:h val="0.82474298386569433"/>
        </c:manualLayout>
      </c:layout>
      <c:lineChart>
        <c:grouping val="standard"/>
        <c:varyColors val="0"/>
        <c:ser>
          <c:idx val="1"/>
          <c:order val="0"/>
          <c:tx>
            <c:strRef>
              <c:f>'Suhiltzaile Parkeak'!$A$9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D9-4D8E-B171-147706AA58C8}"/>
              </c:ext>
            </c:extLst>
          </c:dPt>
          <c:cat>
            <c:strRef>
              <c:f>'Suhiltzaile Parkeak'!$C$4:$M$4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'Suhiltzaile Parkeak'!$C$9:$M$9</c:f>
              <c:numCache>
                <c:formatCode>#,##0</c:formatCode>
                <c:ptCount val="11"/>
                <c:pt idx="0">
                  <c:v>100500</c:v>
                </c:pt>
                <c:pt idx="1">
                  <c:v>61000</c:v>
                </c:pt>
                <c:pt idx="2">
                  <c:v>72000</c:v>
                </c:pt>
                <c:pt idx="3">
                  <c:v>60000</c:v>
                </c:pt>
                <c:pt idx="4">
                  <c:v>74500</c:v>
                </c:pt>
                <c:pt idx="5">
                  <c:v>86500</c:v>
                </c:pt>
                <c:pt idx="6">
                  <c:v>77500</c:v>
                </c:pt>
                <c:pt idx="7">
                  <c:v>117000</c:v>
                </c:pt>
                <c:pt idx="8">
                  <c:v>64500</c:v>
                </c:pt>
                <c:pt idx="9">
                  <c:v>74500</c:v>
                </c:pt>
                <c:pt idx="10">
                  <c:v>85000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D9-4D8E-B171-147706AA5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KW/h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27059122922647E-2"/>
          <c:w val="0.82262344379172203"/>
          <c:h val="0.79519105481048813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Aterpetxeak!$A$23</c:f>
              <c:strCache>
                <c:ptCount val="1"/>
                <c:pt idx="0">
                  <c:v>Guztira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Aterpetxeak!$D$18:$N$18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Aterpetxeak!$D$23:$N$23</c:f>
              <c:numCache>
                <c:formatCode>#,##0</c:formatCode>
                <c:ptCount val="11"/>
                <c:pt idx="0">
                  <c:v>444362</c:v>
                </c:pt>
                <c:pt idx="1">
                  <c:v>415539</c:v>
                </c:pt>
                <c:pt idx="2">
                  <c:v>368710</c:v>
                </c:pt>
                <c:pt idx="3">
                  <c:v>324962</c:v>
                </c:pt>
                <c:pt idx="4">
                  <c:v>328851</c:v>
                </c:pt>
                <c:pt idx="5">
                  <c:v>319095</c:v>
                </c:pt>
                <c:pt idx="6">
                  <c:v>301334</c:v>
                </c:pt>
                <c:pt idx="7">
                  <c:v>299879</c:v>
                </c:pt>
                <c:pt idx="8">
                  <c:v>312153</c:v>
                </c:pt>
                <c:pt idx="9">
                  <c:v>322351</c:v>
                </c:pt>
                <c:pt idx="10">
                  <c:v>289253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8F-4FE7-ACB3-5757F241E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3304608645823197"/>
          <c:h val="0.79213663017189506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Aterpetxeak!$A$5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17CB-4990-A010-C483E79560E1}"/>
              </c:ext>
            </c:extLst>
          </c:dPt>
          <c:cat>
            <c:numRef>
              <c:f>Aterpetxeak!$C$4:$M$4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Aterpetxeak!$C$5:$M$5</c:f>
              <c:numCache>
                <c:formatCode>#,##0</c:formatCode>
                <c:ptCount val="11"/>
                <c:pt idx="0">
                  <c:v>10654</c:v>
                </c:pt>
                <c:pt idx="1">
                  <c:v>13490</c:v>
                </c:pt>
                <c:pt idx="2">
                  <c:v>10535</c:v>
                </c:pt>
                <c:pt idx="3">
                  <c:v>9505</c:v>
                </c:pt>
                <c:pt idx="4">
                  <c:v>8400</c:v>
                </c:pt>
                <c:pt idx="5">
                  <c:v>7635</c:v>
                </c:pt>
                <c:pt idx="6">
                  <c:v>12769</c:v>
                </c:pt>
                <c:pt idx="7">
                  <c:v>10488</c:v>
                </c:pt>
                <c:pt idx="8">
                  <c:v>9612</c:v>
                </c:pt>
                <c:pt idx="9">
                  <c:v>9401</c:v>
                </c:pt>
                <c:pt idx="10">
                  <c:v>8096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CB-4990-A010-C483E7956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60256"/>
        <c:axId val="131361792"/>
      </c:lineChart>
      <c:catAx>
        <c:axId val="13136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61792"/>
        <c:crosses val="autoZero"/>
        <c:auto val="1"/>
        <c:lblAlgn val="ctr"/>
        <c:lblOffset val="100"/>
        <c:noMultiLvlLbl val="0"/>
      </c:catAx>
      <c:valAx>
        <c:axId val="13136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602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Aterpetxeak!$A$35</c:f>
              <c:strCache>
                <c:ptCount val="1"/>
                <c:pt idx="0">
                  <c:v>Aterpetxeak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2EE0-4E36-9253-4274B942E78A}"/>
              </c:ext>
            </c:extLst>
          </c:dPt>
          <c:cat>
            <c:numRef>
              <c:f>Aterpetxeak!$C$27:$M$27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Aterpetxeak!$C$35:$M$35</c:f>
              <c:numCache>
                <c:formatCode>#,##0</c:formatCode>
                <c:ptCount val="11"/>
                <c:pt idx="0">
                  <c:v>832350</c:v>
                </c:pt>
                <c:pt idx="1">
                  <c:v>1165523</c:v>
                </c:pt>
                <c:pt idx="2">
                  <c:v>1198803</c:v>
                </c:pt>
                <c:pt idx="3">
                  <c:v>1172542</c:v>
                </c:pt>
                <c:pt idx="4">
                  <c:v>916385</c:v>
                </c:pt>
                <c:pt idx="5">
                  <c:v>852999</c:v>
                </c:pt>
                <c:pt idx="6">
                  <c:v>682760</c:v>
                </c:pt>
                <c:pt idx="7">
                  <c:v>463422</c:v>
                </c:pt>
                <c:pt idx="8">
                  <c:v>349411</c:v>
                </c:pt>
                <c:pt idx="9">
                  <c:v>383470</c:v>
                </c:pt>
                <c:pt idx="10">
                  <c:v>388581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E0-4E36-9253-4274B942E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(2010 - 2020)</a:t>
            </a:r>
          </a:p>
        </c:rich>
      </c:tx>
      <c:layout>
        <c:manualLayout>
          <c:xMode val="edge"/>
          <c:yMode val="edge"/>
          <c:x val="0.2884596066788328"/>
          <c:y val="1.1547344110854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27059122922647E-2"/>
          <c:w val="0.83666833227689041"/>
          <c:h val="0.78364368714880617"/>
        </c:manualLayout>
      </c:layout>
      <c:lineChart>
        <c:grouping val="standard"/>
        <c:varyColors val="0"/>
        <c:ser>
          <c:idx val="1"/>
          <c:order val="0"/>
          <c:tx>
            <c:v>kW/h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'Koldo Mitxelena'!$D$2:$N$2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'Koldo Mitxelena'!$D$3:$N$3</c:f>
              <c:numCache>
                <c:formatCode>#,##0</c:formatCode>
                <c:ptCount val="11"/>
                <c:pt idx="0">
                  <c:v>851386</c:v>
                </c:pt>
                <c:pt idx="1">
                  <c:v>892553</c:v>
                </c:pt>
                <c:pt idx="2">
                  <c:v>790219</c:v>
                </c:pt>
                <c:pt idx="3">
                  <c:v>786199</c:v>
                </c:pt>
                <c:pt idx="4">
                  <c:v>773640</c:v>
                </c:pt>
                <c:pt idx="5">
                  <c:v>650152</c:v>
                </c:pt>
                <c:pt idx="6">
                  <c:v>745982</c:v>
                </c:pt>
                <c:pt idx="7">
                  <c:v>829840</c:v>
                </c:pt>
                <c:pt idx="8">
                  <c:v>748552</c:v>
                </c:pt>
                <c:pt idx="9">
                  <c:v>730844</c:v>
                </c:pt>
                <c:pt idx="10">
                  <c:v>625297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86A-A65E-D6D1E4A36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(2010 - 2020)</a:t>
            </a:r>
          </a:p>
        </c:rich>
      </c:tx>
      <c:layout>
        <c:manualLayout>
          <c:xMode val="edge"/>
          <c:yMode val="edge"/>
          <c:x val="0.23414991136234578"/>
          <c:y val="2.270515538133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v>Berokuntza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DAEF-4EA9-95E3-7A99372E960B}"/>
              </c:ext>
            </c:extLst>
          </c:dPt>
          <c:cat>
            <c:numRef>
              <c:f>'Koldo Mitxelena'!$D$2:$N$2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'Koldo Mitxelena'!$D$6:$N$6</c:f>
              <c:numCache>
                <c:formatCode>#,##0</c:formatCode>
                <c:ptCount val="11"/>
                <c:pt idx="0">
                  <c:v>125423</c:v>
                </c:pt>
                <c:pt idx="1">
                  <c:v>125423</c:v>
                </c:pt>
                <c:pt idx="2">
                  <c:v>182433</c:v>
                </c:pt>
                <c:pt idx="3">
                  <c:v>136825</c:v>
                </c:pt>
                <c:pt idx="4">
                  <c:v>3095</c:v>
                </c:pt>
                <c:pt idx="5">
                  <c:v>74311</c:v>
                </c:pt>
                <c:pt idx="6">
                  <c:v>70376</c:v>
                </c:pt>
                <c:pt idx="7">
                  <c:v>101134</c:v>
                </c:pt>
                <c:pt idx="8">
                  <c:v>99119</c:v>
                </c:pt>
                <c:pt idx="9">
                  <c:v>94989</c:v>
                </c:pt>
                <c:pt idx="10">
                  <c:v>71373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F-4EA9-95E3-7A99372E9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  <c:majorUnit val="25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(m</a:t>
            </a:r>
            <a:r>
              <a:rPr lang="es-ES" baseline="30000"/>
              <a:t>3</a:t>
            </a:r>
            <a:r>
              <a:rPr lang="es-ES"/>
              <a:t>) (2010 - 2020)</a:t>
            </a:r>
          </a:p>
        </c:rich>
      </c:tx>
      <c:layout>
        <c:manualLayout>
          <c:xMode val="edge"/>
          <c:yMode val="edge"/>
          <c:x val="0.3304032772221640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'Koldo Mitxelena'!$B$7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B404-4F78-8B42-21F8989C3FCC}"/>
              </c:ext>
            </c:extLst>
          </c:dPt>
          <c:cat>
            <c:numRef>
              <c:f>'Koldo Mitxelena'!$D$2:$N$2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'Koldo Mitxelena'!$D$7:$N$7</c:f>
              <c:numCache>
                <c:formatCode>#,##0</c:formatCode>
                <c:ptCount val="11"/>
                <c:pt idx="0">
                  <c:v>2952</c:v>
                </c:pt>
                <c:pt idx="1">
                  <c:v>2973</c:v>
                </c:pt>
                <c:pt idx="2">
                  <c:v>2831</c:v>
                </c:pt>
                <c:pt idx="3">
                  <c:v>1716</c:v>
                </c:pt>
                <c:pt idx="4">
                  <c:v>1407</c:v>
                </c:pt>
                <c:pt idx="5">
                  <c:v>1316</c:v>
                </c:pt>
                <c:pt idx="6">
                  <c:v>1407</c:v>
                </c:pt>
                <c:pt idx="7">
                  <c:v>1186</c:v>
                </c:pt>
                <c:pt idx="8">
                  <c:v>1217</c:v>
                </c:pt>
                <c:pt idx="9">
                  <c:v>1504</c:v>
                </c:pt>
                <c:pt idx="10">
                  <c:v>1039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04-4F78-8B42-21F8989C3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(2010 - 2020)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840557985698344"/>
          <c:y val="2.2405378190128528E-2"/>
          <c:w val="0.84343227918756769"/>
          <c:h val="0.82176072771306474"/>
        </c:manualLayout>
      </c:layout>
      <c:lineChart>
        <c:grouping val="standard"/>
        <c:varyColors val="0"/>
        <c:ser>
          <c:idx val="1"/>
          <c:order val="0"/>
          <c:tx>
            <c:strRef>
              <c:f>'Koldo Mitxelena'!$B$10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42-4A32-BCBE-53174DCCF8D0}"/>
              </c:ext>
            </c:extLst>
          </c:dPt>
          <c:cat>
            <c:numRef>
              <c:f>'Koldo Mitxelena'!$D$2:$N$2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'Koldo Mitxelena'!$D$10:$N$10</c:f>
              <c:numCache>
                <c:formatCode>#,##0</c:formatCode>
                <c:ptCount val="11"/>
                <c:pt idx="0">
                  <c:v>322500</c:v>
                </c:pt>
                <c:pt idx="1">
                  <c:v>325000</c:v>
                </c:pt>
                <c:pt idx="2">
                  <c:v>255000</c:v>
                </c:pt>
                <c:pt idx="3">
                  <c:v>255000</c:v>
                </c:pt>
                <c:pt idx="4">
                  <c:v>257000</c:v>
                </c:pt>
                <c:pt idx="5">
                  <c:v>187500</c:v>
                </c:pt>
                <c:pt idx="6">
                  <c:v>250000</c:v>
                </c:pt>
                <c:pt idx="7">
                  <c:v>195000</c:v>
                </c:pt>
                <c:pt idx="8">
                  <c:v>395000</c:v>
                </c:pt>
                <c:pt idx="9">
                  <c:v>317750</c:v>
                </c:pt>
                <c:pt idx="10">
                  <c:v>130250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42-4A32-BCBE-53174DCCF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(2010 - 2020)</a:t>
            </a:r>
          </a:p>
        </c:rich>
      </c:tx>
      <c:layout>
        <c:manualLayout>
          <c:xMode val="edge"/>
          <c:yMode val="edge"/>
          <c:x val="0.2884596066788328"/>
          <c:y val="1.15473441108545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8043803744145243"/>
          <c:y val="9.5227194451372316E-2"/>
          <c:w val="0.8126558753802513"/>
          <c:h val="0.78364368714880617"/>
        </c:manualLayout>
      </c:layout>
      <c:lineChart>
        <c:grouping val="standard"/>
        <c:varyColors val="0"/>
        <c:ser>
          <c:idx val="1"/>
          <c:order val="0"/>
          <c:tx>
            <c:strRef>
              <c:f>Fraisoro!$B$3</c:f>
              <c:strCache>
                <c:ptCount val="1"/>
                <c:pt idx="0">
                  <c:v>Argindarra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Fraisoro!$D$2:$N$2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Fraisoro!$D$3:$N$3</c:f>
              <c:numCache>
                <c:formatCode>#,##0</c:formatCode>
                <c:ptCount val="11"/>
                <c:pt idx="0">
                  <c:v>331170</c:v>
                </c:pt>
                <c:pt idx="1">
                  <c:v>301433</c:v>
                </c:pt>
                <c:pt idx="2">
                  <c:v>286830</c:v>
                </c:pt>
                <c:pt idx="3">
                  <c:v>279981</c:v>
                </c:pt>
                <c:pt idx="4">
                  <c:v>266131</c:v>
                </c:pt>
                <c:pt idx="5">
                  <c:v>289107</c:v>
                </c:pt>
                <c:pt idx="6">
                  <c:v>290613</c:v>
                </c:pt>
                <c:pt idx="7">
                  <c:v>282805</c:v>
                </c:pt>
                <c:pt idx="8">
                  <c:v>257601</c:v>
                </c:pt>
                <c:pt idx="9">
                  <c:v>242654</c:v>
                </c:pt>
                <c:pt idx="10">
                  <c:v>203469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A35-B491-56478B3B1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  <c:majorUnit val="10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525872487520199E-2"/>
          <c:y val="2.223782524926456E-2"/>
          <c:w val="0.92279579476792228"/>
          <c:h val="0.8561240469569863"/>
        </c:manualLayout>
      </c:layout>
      <c:barChart>
        <c:barDir val="col"/>
        <c:grouping val="clustered"/>
        <c:varyColors val="0"/>
        <c:ser>
          <c:idx val="0"/>
          <c:order val="0"/>
          <c:tx>
            <c:v>Toner</c:v>
          </c:tx>
          <c:spPr>
            <a:solidFill>
              <a:srgbClr val="F8A76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KONTSUMOAK'!$A$64:$A$74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KONTSUMOAK'!$N$64:$N$74</c:f>
              <c:numCache>
                <c:formatCode>#,##0</c:formatCode>
                <c:ptCount val="11"/>
                <c:pt idx="0">
                  <c:v>292</c:v>
                </c:pt>
                <c:pt idx="1">
                  <c:v>148</c:v>
                </c:pt>
                <c:pt idx="2">
                  <c:v>64</c:v>
                </c:pt>
                <c:pt idx="3">
                  <c:v>40</c:v>
                </c:pt>
                <c:pt idx="4">
                  <c:v>106</c:v>
                </c:pt>
                <c:pt idx="5">
                  <c:v>31</c:v>
                </c:pt>
                <c:pt idx="6">
                  <c:v>9</c:v>
                </c:pt>
                <c:pt idx="7">
                  <c:v>22</c:v>
                </c:pt>
                <c:pt idx="8">
                  <c:v>23</c:v>
                </c:pt>
                <c:pt idx="9">
                  <c:v>10</c:v>
                </c:pt>
                <c:pt idx="10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63-4270-8287-314BEA5778BA}"/>
            </c:ext>
          </c:extLst>
        </c:ser>
        <c:ser>
          <c:idx val="1"/>
          <c:order val="1"/>
          <c:tx>
            <c:v>Ehunekoa</c:v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%0.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overflow" horzOverflow="overflow" wrap="square" lIns="38100" tIns="19050" rIns="38100" bIns="19050" anchor="b" anchorCtr="0">
                <a:spAutoFit/>
              </a:bodyPr>
              <a:lstStyle/>
              <a:p>
                <a:pPr>
                  <a:defRPr sz="900" b="0" i="1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'03 KONTSUMOAK'!$A$64:$A$74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Aterpetxeak</c:v>
                </c:pt>
                <c:pt idx="7">
                  <c:v>Suhiltzaile parkeak</c:v>
                </c:pt>
                <c:pt idx="8">
                  <c:v>Egogain Egoitza</c:v>
                </c:pt>
                <c:pt idx="9">
                  <c:v>Okendo</c:v>
                </c:pt>
                <c:pt idx="10">
                  <c:v>Besteak</c:v>
                </c:pt>
              </c:strCache>
            </c:strRef>
          </c:cat>
          <c:val>
            <c:numRef>
              <c:f>'03 KONTSUMOAK'!$O$64:$O$74</c:f>
              <c:numCache>
                <c:formatCode>%0.0</c:formatCode>
                <c:ptCount val="11"/>
                <c:pt idx="0">
                  <c:v>0.32372505543237251</c:v>
                </c:pt>
                <c:pt idx="1">
                  <c:v>0.16407982261640799</c:v>
                </c:pt>
                <c:pt idx="2">
                  <c:v>7.0953436807095344E-2</c:v>
                </c:pt>
                <c:pt idx="3">
                  <c:v>4.4345898004434593E-2</c:v>
                </c:pt>
                <c:pt idx="4">
                  <c:v>0.11751662971175167</c:v>
                </c:pt>
                <c:pt idx="5">
                  <c:v>3.4368070953436809E-2</c:v>
                </c:pt>
                <c:pt idx="6">
                  <c:v>9.9778270509977823E-3</c:v>
                </c:pt>
                <c:pt idx="7">
                  <c:v>2.4390243902439025E-2</c:v>
                </c:pt>
                <c:pt idx="8">
                  <c:v>2.5498891352549888E-2</c:v>
                </c:pt>
                <c:pt idx="9">
                  <c:v>1.1086474501108648E-2</c:v>
                </c:pt>
                <c:pt idx="10">
                  <c:v>0.17405764966740578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63-4270-8287-314BEA577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948488"/>
        <c:axId val="567952752"/>
      </c:barChart>
      <c:catAx>
        <c:axId val="567948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52752"/>
        <c:crosses val="autoZero"/>
        <c:auto val="1"/>
        <c:lblAlgn val="ctr"/>
        <c:lblOffset val="100"/>
        <c:noMultiLvlLbl val="0"/>
      </c:catAx>
      <c:valAx>
        <c:axId val="56795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7948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(2010 - 2020)</a:t>
            </a:r>
          </a:p>
        </c:rich>
      </c:tx>
      <c:layout>
        <c:manualLayout>
          <c:xMode val="edge"/>
          <c:yMode val="edge"/>
          <c:x val="0.23414991136234578"/>
          <c:y val="2.27051553813304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1439363601387993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Fraisoro!$B$4</c:f>
              <c:strCache>
                <c:ptCount val="1"/>
                <c:pt idx="0">
                  <c:v>Berokuntza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F54F-44AF-9A18-461661309FDA}"/>
              </c:ext>
            </c:extLst>
          </c:dPt>
          <c:cat>
            <c:numRef>
              <c:f>Fraisoro!$D$2:$N$2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Fraisoro!$D$4:$N$4</c:f>
              <c:numCache>
                <c:formatCode>#,##0</c:formatCode>
                <c:ptCount val="11"/>
                <c:pt idx="0">
                  <c:v>169728</c:v>
                </c:pt>
                <c:pt idx="1">
                  <c:v>75165</c:v>
                </c:pt>
                <c:pt idx="2">
                  <c:v>101882</c:v>
                </c:pt>
                <c:pt idx="3">
                  <c:v>68596</c:v>
                </c:pt>
                <c:pt idx="4">
                  <c:v>64281</c:v>
                </c:pt>
                <c:pt idx="5">
                  <c:v>60572</c:v>
                </c:pt>
                <c:pt idx="6">
                  <c:v>50221</c:v>
                </c:pt>
                <c:pt idx="7">
                  <c:v>41797</c:v>
                </c:pt>
                <c:pt idx="8">
                  <c:v>53368</c:v>
                </c:pt>
                <c:pt idx="9">
                  <c:v>47896</c:v>
                </c:pt>
                <c:pt idx="10">
                  <c:v>30720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F-44AF-9A18-46166130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  <c:majorUnit val="25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Argindarra</a:t>
            </a:r>
            <a:r>
              <a:rPr lang="es-ES" baseline="0"/>
              <a:t> kW/h</a:t>
            </a:r>
            <a:r>
              <a:rPr lang="es-ES"/>
              <a:t>  (2010 - 2020)</a:t>
            </a:r>
          </a:p>
        </c:rich>
      </c:tx>
      <c:layout>
        <c:manualLayout>
          <c:xMode val="edge"/>
          <c:yMode val="edge"/>
          <c:x val="0.16104778609539824"/>
          <c:y val="0.107262885458374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5227059122922647E-2"/>
          <c:w val="0.83666833227689041"/>
          <c:h val="0.78364368714880617"/>
        </c:manualLayout>
      </c:layout>
      <c:lineChart>
        <c:grouping val="standard"/>
        <c:varyColors val="0"/>
        <c:ser>
          <c:idx val="1"/>
          <c:order val="0"/>
          <c:tx>
            <c:strRef>
              <c:f>Egogain!$B$3</c:f>
              <c:strCache>
                <c:ptCount val="1"/>
                <c:pt idx="0">
                  <c:v>Elect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Egogain!$D$2:$N$2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Egogain!$D$3:$N$3</c:f>
              <c:numCache>
                <c:formatCode>#,##0</c:formatCode>
                <c:ptCount val="11"/>
                <c:pt idx="0">
                  <c:v>851481</c:v>
                </c:pt>
                <c:pt idx="1">
                  <c:v>799222</c:v>
                </c:pt>
                <c:pt idx="2">
                  <c:v>868560</c:v>
                </c:pt>
                <c:pt idx="3">
                  <c:v>887837</c:v>
                </c:pt>
                <c:pt idx="4">
                  <c:v>895631</c:v>
                </c:pt>
                <c:pt idx="5">
                  <c:v>908043</c:v>
                </c:pt>
                <c:pt idx="6">
                  <c:v>888200</c:v>
                </c:pt>
                <c:pt idx="7">
                  <c:v>912109</c:v>
                </c:pt>
                <c:pt idx="8">
                  <c:v>885856</c:v>
                </c:pt>
                <c:pt idx="9">
                  <c:v>896272</c:v>
                </c:pt>
                <c:pt idx="10">
                  <c:v>784255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41-4B8C-AA61-3AA00928AD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442368"/>
        <c:axId val="132509696"/>
      </c:lineChart>
      <c:catAx>
        <c:axId val="132442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509696"/>
        <c:crosses val="autoZero"/>
        <c:auto val="1"/>
        <c:lblAlgn val="ctr"/>
        <c:lblOffset val="100"/>
        <c:noMultiLvlLbl val="0"/>
      </c:catAx>
      <c:valAx>
        <c:axId val="132509696"/>
        <c:scaling>
          <c:orientation val="minMax"/>
          <c:max val="950000"/>
          <c:min val="7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4423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Berokuntza erregaien kontsumoa  (2010 - 2020)</a:t>
            </a:r>
          </a:p>
        </c:rich>
      </c:tx>
      <c:layout>
        <c:manualLayout>
          <c:xMode val="edge"/>
          <c:yMode val="edge"/>
          <c:x val="0.16064082993078324"/>
          <c:y val="0.11434674780998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9.3677046947620066E-2"/>
          <c:w val="0.83302651232092251"/>
          <c:h val="0.79609083036435602"/>
        </c:manualLayout>
      </c:layout>
      <c:lineChart>
        <c:grouping val="standard"/>
        <c:varyColors val="0"/>
        <c:ser>
          <c:idx val="1"/>
          <c:order val="0"/>
          <c:tx>
            <c:strRef>
              <c:f>Egogain!$B$6</c:f>
              <c:strCache>
                <c:ptCount val="1"/>
                <c:pt idx="0">
                  <c:v>Berokuntza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7F99-4EEC-887B-12053DC9B205}"/>
              </c:ext>
            </c:extLst>
          </c:dPt>
          <c:cat>
            <c:numRef>
              <c:f>Egogain!$D$2:$N$2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Egogain!$D$6:$N$6</c:f>
              <c:numCache>
                <c:formatCode>#,##0</c:formatCode>
                <c:ptCount val="11"/>
                <c:pt idx="0">
                  <c:v>1824328</c:v>
                </c:pt>
                <c:pt idx="1">
                  <c:v>1410484</c:v>
                </c:pt>
                <c:pt idx="2">
                  <c:v>1259989</c:v>
                </c:pt>
                <c:pt idx="3">
                  <c:v>2080289</c:v>
                </c:pt>
                <c:pt idx="4">
                  <c:v>1651857</c:v>
                </c:pt>
                <c:pt idx="5">
                  <c:v>1857241</c:v>
                </c:pt>
                <c:pt idx="6">
                  <c:v>1631004</c:v>
                </c:pt>
                <c:pt idx="7">
                  <c:v>1410596</c:v>
                </c:pt>
                <c:pt idx="8">
                  <c:v>1641897</c:v>
                </c:pt>
                <c:pt idx="9">
                  <c:v>1779619</c:v>
                </c:pt>
                <c:pt idx="10">
                  <c:v>1413990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99-4EEC-887B-12053DC9B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388160"/>
        <c:axId val="131389696"/>
      </c:lineChart>
      <c:catAx>
        <c:axId val="1313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9696"/>
        <c:crosses val="autoZero"/>
        <c:auto val="1"/>
        <c:lblAlgn val="ctr"/>
        <c:lblOffset val="100"/>
        <c:noMultiLvlLbl val="0"/>
      </c:catAx>
      <c:valAx>
        <c:axId val="1313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1388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Uraren kontsumoa (m</a:t>
            </a:r>
            <a:r>
              <a:rPr lang="es-ES" baseline="30000"/>
              <a:t>3</a:t>
            </a:r>
            <a:r>
              <a:rPr lang="es-ES"/>
              <a:t>) (2010 - 2020)</a:t>
            </a:r>
          </a:p>
        </c:rich>
      </c:tx>
      <c:layout>
        <c:manualLayout>
          <c:xMode val="edge"/>
          <c:yMode val="edge"/>
          <c:x val="0.420319716939971"/>
          <c:y val="9.92062872101692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5503006468609765"/>
          <c:y val="7.5223772480445705E-2"/>
          <c:w val="0.82112223760256153"/>
          <c:h val="0.77622840727612319"/>
        </c:manualLayout>
      </c:layout>
      <c:lineChart>
        <c:grouping val="standard"/>
        <c:varyColors val="0"/>
        <c:ser>
          <c:idx val="1"/>
          <c:order val="0"/>
          <c:tx>
            <c:strRef>
              <c:f>Egogain!$B$7</c:f>
              <c:strCache>
                <c:ptCount val="1"/>
                <c:pt idx="0">
                  <c:v>Ura (m3)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6FB3-4A97-A468-8B897B18CE4A}"/>
              </c:ext>
            </c:extLst>
          </c:dPt>
          <c:cat>
            <c:numRef>
              <c:f>Egogain!$D$2:$N$2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Egogain!$D$7:$N$7</c:f>
              <c:numCache>
                <c:formatCode>#,##0</c:formatCode>
                <c:ptCount val="11"/>
                <c:pt idx="0">
                  <c:v>17565</c:v>
                </c:pt>
                <c:pt idx="1">
                  <c:v>16470</c:v>
                </c:pt>
                <c:pt idx="2">
                  <c:v>18660</c:v>
                </c:pt>
                <c:pt idx="3">
                  <c:v>17048</c:v>
                </c:pt>
                <c:pt idx="4">
                  <c:v>16973</c:v>
                </c:pt>
                <c:pt idx="5">
                  <c:v>18811</c:v>
                </c:pt>
                <c:pt idx="6">
                  <c:v>16170</c:v>
                </c:pt>
                <c:pt idx="7">
                  <c:v>19521</c:v>
                </c:pt>
                <c:pt idx="8">
                  <c:v>16228</c:v>
                </c:pt>
                <c:pt idx="9">
                  <c:v>15182</c:v>
                </c:pt>
                <c:pt idx="10">
                  <c:v>14936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B3-4A97-A468-8B897B18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000000"/>
        <c:axId val="132030464"/>
      </c:lineChart>
      <c:catAx>
        <c:axId val="13200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30464"/>
        <c:crosses val="autoZero"/>
        <c:auto val="1"/>
        <c:lblAlgn val="ctr"/>
        <c:lblOffset val="100"/>
        <c:noMultiLvlLbl val="0"/>
      </c:catAx>
      <c:valAx>
        <c:axId val="132030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0000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Paperaren kontsumoa  (2010 - 2020)</a:t>
            </a:r>
          </a:p>
        </c:rich>
      </c:tx>
      <c:layout>
        <c:manualLayout>
          <c:xMode val="edge"/>
          <c:yMode val="edge"/>
          <c:x val="0.44557817493796342"/>
          <c:y val="5.710952566331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0840557985698344"/>
          <c:y val="4.2801630158968755E-2"/>
          <c:w val="0.84343227918756769"/>
          <c:h val="0.8013645257982166"/>
        </c:manualLayout>
      </c:layout>
      <c:lineChart>
        <c:grouping val="standard"/>
        <c:varyColors val="0"/>
        <c:ser>
          <c:idx val="1"/>
          <c:order val="0"/>
          <c:tx>
            <c:strRef>
              <c:f>Egogain!$B$10</c:f>
              <c:strCache>
                <c:ptCount val="1"/>
                <c:pt idx="0">
                  <c:v>Papera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31750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308-4187-A7A8-14BC5E76B13F}"/>
              </c:ext>
            </c:extLst>
          </c:dPt>
          <c:cat>
            <c:numRef>
              <c:f>Egogain!$D$2:$N$2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Egogain!$D$10:$N$10</c:f>
              <c:numCache>
                <c:formatCode>#,##0</c:formatCode>
                <c:ptCount val="11"/>
                <c:pt idx="0">
                  <c:v>160000</c:v>
                </c:pt>
                <c:pt idx="1">
                  <c:v>150000</c:v>
                </c:pt>
                <c:pt idx="2">
                  <c:v>175000</c:v>
                </c:pt>
                <c:pt idx="3">
                  <c:v>170000</c:v>
                </c:pt>
                <c:pt idx="4">
                  <c:v>150000</c:v>
                </c:pt>
                <c:pt idx="5">
                  <c:v>150000</c:v>
                </c:pt>
                <c:pt idx="6">
                  <c:v>150000</c:v>
                </c:pt>
                <c:pt idx="7">
                  <c:v>151000</c:v>
                </c:pt>
                <c:pt idx="8">
                  <c:v>100000</c:v>
                </c:pt>
                <c:pt idx="9">
                  <c:v>150000</c:v>
                </c:pt>
                <c:pt idx="10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08-4187-A7A8-14BC5E76B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2129536"/>
        <c:axId val="132131072"/>
      </c:lineChart>
      <c:catAx>
        <c:axId val="13212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31072"/>
        <c:crosses val="autoZero"/>
        <c:auto val="1"/>
        <c:lblAlgn val="ctr"/>
        <c:lblOffset val="100"/>
        <c:noMultiLvlLbl val="0"/>
      </c:catAx>
      <c:valAx>
        <c:axId val="13213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2129536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2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1078522667271108"/>
          <c:y val="1.2133881011633558E-2"/>
          <c:w val="0.64145024262020423"/>
          <c:h val="0.90750976890001767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32"/>
              <c:numFmt formatCode="%0.00" sourceLinked="0"/>
              <c:spPr/>
              <c:txPr>
                <a:bodyPr/>
                <a:lstStyle/>
                <a:p>
                  <a:pPr>
                    <a:defRPr sz="1050" b="0">
                      <a:solidFill>
                        <a:srgbClr val="002060"/>
                      </a:solidFill>
                    </a:defRPr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366-477C-B450-C909B7345CEE}"/>
                </c:ext>
              </c:extLst>
            </c:dLbl>
            <c:numFmt formatCode="%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0">
                    <a:solidFill>
                      <a:srgbClr val="002060"/>
                    </a:solidFill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('01 ARGINDARRA'!$A$4:$A$12,'01 ARGINDARRA'!$A$21,'01 ARGINDARRA'!$A$26:$A$35,'01 ARGINDARRA'!$A$37)</c:f>
              <c:strCache>
                <c:ptCount val="2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Caro Baroja</c:v>
                </c:pt>
                <c:pt idx="4">
                  <c:v>Txara 2</c:v>
                </c:pt>
                <c:pt idx="5">
                  <c:v>Koldo Mitxelena</c:v>
                </c:pt>
                <c:pt idx="6">
                  <c:v>Fraisoro Laborategia</c:v>
                </c:pt>
                <c:pt idx="7">
                  <c:v>Egogain Egoitza</c:v>
                </c:pt>
                <c:pt idx="8">
                  <c:v>Suhiltzaile parkeak guztira</c:v>
                </c:pt>
                <c:pt idx="9">
                  <c:v>Aterpetxeak guztira</c:v>
                </c:pt>
                <c:pt idx="10">
                  <c:v>Inprenta-Imprenta</c:v>
                </c:pt>
                <c:pt idx="11">
                  <c:v>Tolosako Artxibo Orokorra</c:v>
                </c:pt>
                <c:pt idx="12">
                  <c:v>Gipuzkoako Artxibo Historikoa</c:v>
                </c:pt>
                <c:pt idx="13">
                  <c:v>Oñatiko Protokoloen Artxiboa</c:v>
                </c:pt>
                <c:pt idx="14">
                  <c:v>Arteleku (BAJA)</c:v>
                </c:pt>
                <c:pt idx="15">
                  <c:v>Gordailua</c:v>
                </c:pt>
                <c:pt idx="16">
                  <c:v>Kalostra-Arteleku</c:v>
                </c:pt>
                <c:pt idx="17">
                  <c:v>Kirol Etxea</c:v>
                </c:pt>
                <c:pt idx="18">
                  <c:v>Txuri Urdin</c:v>
                </c:pt>
                <c:pt idx="19">
                  <c:v>Txara 1</c:v>
                </c:pt>
                <c:pt idx="20">
                  <c:v>Errepideetako instalazioak GUZTIRA</c:v>
                </c:pt>
              </c:strCache>
            </c:strRef>
          </c:cat>
          <c:val>
            <c:numRef>
              <c:f>('01 ARGINDARRA'!$O$4:$O$12,'01 ARGINDARRA'!$O$21,'01 ARGINDARRA'!$O$26:$O$35,'01 ARGINDARRA'!$O$37)</c:f>
              <c:numCache>
                <c:formatCode>%0.00</c:formatCode>
                <c:ptCount val="21"/>
                <c:pt idx="0">
                  <c:v>3.1712785040774398E-2</c:v>
                </c:pt>
                <c:pt idx="1">
                  <c:v>3.6546484368149737E-2</c:v>
                </c:pt>
                <c:pt idx="2">
                  <c:v>8.0593132587089625E-2</c:v>
                </c:pt>
                <c:pt idx="3">
                  <c:v>1.0209702342714757E-2</c:v>
                </c:pt>
                <c:pt idx="4">
                  <c:v>1.2208035469029049E-2</c:v>
                </c:pt>
                <c:pt idx="5">
                  <c:v>2.5266438355776917E-2</c:v>
                </c:pt>
                <c:pt idx="6">
                  <c:v>8.221592212679053E-3</c:v>
                </c:pt>
                <c:pt idx="7">
                  <c:v>3.1689470144123238E-2</c:v>
                </c:pt>
                <c:pt idx="8">
                  <c:v>1.6036163707910653E-2</c:v>
                </c:pt>
                <c:pt idx="9">
                  <c:v>1.1687874871818577E-2</c:v>
                </c:pt>
                <c:pt idx="10">
                  <c:v>1.3831350301028854E-3</c:v>
                </c:pt>
                <c:pt idx="11">
                  <c:v>1.354284360763316E-2</c:v>
                </c:pt>
                <c:pt idx="12">
                  <c:v>9.4896074151230685E-3</c:v>
                </c:pt>
                <c:pt idx="13">
                  <c:v>8.9703761812106499E-5</c:v>
                </c:pt>
                <c:pt idx="15">
                  <c:v>4.2329710136436188E-2</c:v>
                </c:pt>
                <c:pt idx="16">
                  <c:v>3.0051164278054833E-3</c:v>
                </c:pt>
                <c:pt idx="17">
                  <c:v>4.636310644288784E-3</c:v>
                </c:pt>
                <c:pt idx="18">
                  <c:v>1.4508573295610343E-3</c:v>
                </c:pt>
                <c:pt idx="19">
                  <c:v>1.6453447828736607E-2</c:v>
                </c:pt>
                <c:pt idx="20">
                  <c:v>0.64344758871843466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66-477C-B450-C909B7345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axId val="89653248"/>
        <c:axId val="134464640"/>
      </c:barChart>
      <c:valAx>
        <c:axId val="134464640"/>
        <c:scaling>
          <c:orientation val="minMax"/>
          <c:max val="1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crossAx val="89653248"/>
        <c:crosses val="autoZero"/>
        <c:crossBetween val="between"/>
        <c:majorUnit val="0.25"/>
      </c:valAx>
      <c:catAx>
        <c:axId val="89653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>
                <a:solidFill>
                  <a:srgbClr val="002060"/>
                </a:solidFill>
              </a:defRPr>
            </a:pPr>
            <a:endParaRPr lang="es-ES"/>
          </a:p>
        </c:txPr>
        <c:crossAx val="13446464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37483532949193E-2"/>
          <c:y val="1.2133881011633558E-2"/>
          <c:w val="0.93704869596041873"/>
          <c:h val="0.86053241937628344"/>
        </c:manualLayout>
      </c:layout>
      <c:barChart>
        <c:barDir val="col"/>
        <c:grouping val="clustered"/>
        <c:varyColors val="0"/>
        <c:ser>
          <c:idx val="1"/>
          <c:order val="0"/>
          <c:tx>
            <c:v>2020</c:v>
          </c:tx>
          <c:spPr>
            <a:solidFill>
              <a:srgbClr val="B6DF8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('02 BEROKUNTZA'!$A$3,'02 BEROKUNTZA'!$A$6,'02 BEROKUNTZA'!$A$7,'02 BEROKUNTZA'!$A$9,'02 BEROKUNTZA'!$A$10,'02 BEROKUNTZA'!$A$13,'02 BEROKUNTZA'!$A$14,'02 BEROKUNTZA'!$A$17,'02 BEROKUNTZA'!$A$27,'02 BEROKUNTZA'!$A$35,'02 BEROKUNTZA'!$A$36)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Txara 2</c:v>
                </c:pt>
                <c:pt idx="4">
                  <c:v>Koldo Mitxelena</c:v>
                </c:pt>
                <c:pt idx="5">
                  <c:v>Fraisoro Laborategia</c:v>
                </c:pt>
                <c:pt idx="6">
                  <c:v>Egogain Egoitza</c:v>
                </c:pt>
                <c:pt idx="7">
                  <c:v>Suhiltzaile parkeak guztira</c:v>
                </c:pt>
                <c:pt idx="8">
                  <c:v>Aterpetxeak guztira</c:v>
                </c:pt>
                <c:pt idx="9">
                  <c:v>Inprenta-Imprenta</c:v>
                </c:pt>
                <c:pt idx="10">
                  <c:v>Txara 1</c:v>
                </c:pt>
              </c:strCache>
            </c:strRef>
          </c:cat>
          <c:val>
            <c:numRef>
              <c:f>('02 BEROKUNTZA'!$N$3,'02 BEROKUNTZA'!$N$6:$N$7,'02 BEROKUNTZA'!$N$9:$N$10,'02 BEROKUNTZA'!$N$13:$N$14,'02 BEROKUNTZA'!$N$17,'02 BEROKUNTZA'!$N$27,'02 BEROKUNTZA'!$N$35:$N$36)</c:f>
              <c:numCache>
                <c:formatCode>#,##0</c:formatCode>
                <c:ptCount val="11"/>
                <c:pt idx="0">
                  <c:v>370451</c:v>
                </c:pt>
                <c:pt idx="1">
                  <c:v>687150</c:v>
                </c:pt>
                <c:pt idx="2">
                  <c:v>744320</c:v>
                </c:pt>
                <c:pt idx="3">
                  <c:v>109789</c:v>
                </c:pt>
                <c:pt idx="4">
                  <c:v>71373</c:v>
                </c:pt>
                <c:pt idx="5">
                  <c:v>30720</c:v>
                </c:pt>
                <c:pt idx="6">
                  <c:v>1413990</c:v>
                </c:pt>
                <c:pt idx="7">
                  <c:v>668118</c:v>
                </c:pt>
                <c:pt idx="8">
                  <c:v>388581</c:v>
                </c:pt>
                <c:pt idx="9">
                  <c:v>114021</c:v>
                </c:pt>
                <c:pt idx="10">
                  <c:v>1182394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3-4391-9616-B1EAB3B1F563}"/>
            </c:ext>
          </c:extLst>
        </c:ser>
        <c:ser>
          <c:idx val="0"/>
          <c:order val="1"/>
          <c:tx>
            <c:v>2019</c:v>
          </c:tx>
          <c:spPr>
            <a:solidFill>
              <a:schemeClr val="accent3">
                <a:lumMod val="20000"/>
                <a:lumOff val="80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anchor="b" anchorCtr="1"/>
              <a:lstStyle/>
              <a:p>
                <a:pPr>
                  <a:defRPr sz="800" i="1"/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('02 BEROKUNTZA'!$A$3,'02 BEROKUNTZA'!$A$6,'02 BEROKUNTZA'!$A$7,'02 BEROKUNTZA'!$A$9,'02 BEROKUNTZA'!$A$10,'02 BEROKUNTZA'!$A$13,'02 BEROKUNTZA'!$A$14,'02 BEROKUNTZA'!$A$17,'02 BEROKUNTZA'!$A$27,'02 BEROKUNTZA'!$A$35,'02 BEROKUNTZA'!$A$36)</c:f>
              <c:strCache>
                <c:ptCount val="11"/>
                <c:pt idx="0">
                  <c:v>Jauregia-Palacio</c:v>
                </c:pt>
                <c:pt idx="1">
                  <c:v>Errotaburu</c:v>
                </c:pt>
                <c:pt idx="2">
                  <c:v>Miramon</c:v>
                </c:pt>
                <c:pt idx="3">
                  <c:v>Txara 2</c:v>
                </c:pt>
                <c:pt idx="4">
                  <c:v>Koldo Mitxelena</c:v>
                </c:pt>
                <c:pt idx="5">
                  <c:v>Fraisoro Laborategia</c:v>
                </c:pt>
                <c:pt idx="6">
                  <c:v>Egogain Egoitza</c:v>
                </c:pt>
                <c:pt idx="7">
                  <c:v>Suhiltzaile parkeak guztira</c:v>
                </c:pt>
                <c:pt idx="8">
                  <c:v>Aterpetxeak guztira</c:v>
                </c:pt>
                <c:pt idx="9">
                  <c:v>Inprenta-Imprenta</c:v>
                </c:pt>
                <c:pt idx="10">
                  <c:v>Txara 1</c:v>
                </c:pt>
              </c:strCache>
            </c:strRef>
          </c:cat>
          <c:val>
            <c:numRef>
              <c:f>('02 BEROKUNTZA'!$M$3,'02 BEROKUNTZA'!$M$6:$M$7,'02 BEROKUNTZA'!$M$9:$M$10,'02 BEROKUNTZA'!$M$13:$M$14,'02 BEROKUNTZA'!$M$17,'02 BEROKUNTZA'!$M$27,'02 BEROKUNTZA'!$M$35:$M$36)</c:f>
              <c:numCache>
                <c:formatCode>#,##0</c:formatCode>
                <c:ptCount val="11"/>
                <c:pt idx="0">
                  <c:v>441537</c:v>
                </c:pt>
                <c:pt idx="1">
                  <c:v>722253</c:v>
                </c:pt>
                <c:pt idx="2">
                  <c:v>800827</c:v>
                </c:pt>
                <c:pt idx="3">
                  <c:v>123513</c:v>
                </c:pt>
                <c:pt idx="4">
                  <c:v>94989</c:v>
                </c:pt>
                <c:pt idx="5">
                  <c:v>47896</c:v>
                </c:pt>
                <c:pt idx="6">
                  <c:v>1779619</c:v>
                </c:pt>
                <c:pt idx="7">
                  <c:v>868335</c:v>
                </c:pt>
                <c:pt idx="8">
                  <c:v>383470</c:v>
                </c:pt>
                <c:pt idx="9">
                  <c:v>114021</c:v>
                </c:pt>
                <c:pt idx="10">
                  <c:v>1388418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3-4391-9616-B1EAB3B1F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6611200"/>
        <c:axId val="134470976"/>
      </c:barChart>
      <c:valAx>
        <c:axId val="134470976"/>
        <c:scaling>
          <c:orientation val="minMax"/>
        </c:scaling>
        <c:delete val="0"/>
        <c:axPos val="r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186611200"/>
        <c:crosses val="autoZero"/>
        <c:crossBetween val="between"/>
        <c:majorUnit val="500000"/>
      </c:valAx>
      <c:catAx>
        <c:axId val="186611200"/>
        <c:scaling>
          <c:orientation val="maxMin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 b="0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134470976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8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12969175517535E-2"/>
          <c:y val="1.7741030334618605E-2"/>
          <c:w val="0.97285280796570839"/>
          <c:h val="0.95394480959721406"/>
        </c:manualLayout>
      </c:layout>
      <c:barChart>
        <c:barDir val="col"/>
        <c:grouping val="clustered"/>
        <c:varyColors val="0"/>
        <c:ser>
          <c:idx val="0"/>
          <c:order val="0"/>
          <c:tx>
            <c:v>Argindarra</c:v>
          </c:tx>
          <c:spPr>
            <a:solidFill>
              <a:schemeClr val="accent3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9.8676048264713856E-4"/>
                  <c:y val="-7.8339730628191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82-4220-872D-EC8089D772BC}"/>
                </c:ext>
              </c:extLst>
            </c:dLbl>
            <c:dLbl>
              <c:idx val="8"/>
              <c:layout>
                <c:manualLayout>
                  <c:x val="0"/>
                  <c:y val="-1.41997596849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82-4220-872D-EC8089D772B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 ARGINDARRA'!$D$3:$N$3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'01 ARGINDARRA'!$D$36:$N$36</c:f>
              <c:numCache>
                <c:formatCode>#,##0</c:formatCode>
                <c:ptCount val="11"/>
                <c:pt idx="0">
                  <c:v>10554515</c:v>
                </c:pt>
                <c:pt idx="1">
                  <c:v>10217085</c:v>
                </c:pt>
                <c:pt idx="2">
                  <c:v>10459064</c:v>
                </c:pt>
                <c:pt idx="3">
                  <c:v>10054463</c:v>
                </c:pt>
                <c:pt idx="4">
                  <c:v>9870523</c:v>
                </c:pt>
                <c:pt idx="5">
                  <c:v>9664916</c:v>
                </c:pt>
                <c:pt idx="6">
                  <c:v>9570558</c:v>
                </c:pt>
                <c:pt idx="7">
                  <c:v>9592306</c:v>
                </c:pt>
                <c:pt idx="8">
                  <c:v>9297048</c:v>
                </c:pt>
                <c:pt idx="9">
                  <c:v>9228281</c:v>
                </c:pt>
                <c:pt idx="10">
                  <c:v>8824004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82-4220-872D-EC8089D772BC}"/>
            </c:ext>
          </c:extLst>
        </c:ser>
        <c:ser>
          <c:idx val="1"/>
          <c:order val="1"/>
          <c:tx>
            <c:v>Aldaketa</c:v>
          </c:tx>
          <c:invertIfNegative val="0"/>
          <c:dLbls>
            <c:dLbl>
              <c:idx val="2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C82-4220-872D-EC8089D772BC}"/>
                </c:ext>
              </c:extLst>
            </c:dLbl>
            <c:dLbl>
              <c:idx val="7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C82-4220-872D-EC8089D772BC}"/>
                </c:ext>
              </c:extLst>
            </c:dLbl>
            <c:numFmt formatCode="%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'01 ARGINDARRA'!$D$3:$N$3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'01 ARGINDARRA'!$D$42:$N$42</c:f>
              <c:numCache>
                <c:formatCode>%0.0</c:formatCode>
                <c:ptCount val="11"/>
                <c:pt idx="0">
                  <c:v>5.4995530931531394E-2</c:v>
                </c:pt>
                <c:pt idx="1">
                  <c:v>-3.1970204220658174E-2</c:v>
                </c:pt>
                <c:pt idx="2">
                  <c:v>2.368376107275216E-2</c:v>
                </c:pt>
                <c:pt idx="3">
                  <c:v>-3.8684245550079814E-2</c:v>
                </c:pt>
                <c:pt idx="4">
                  <c:v>-1.8294363408567917E-2</c:v>
                </c:pt>
                <c:pt idx="5">
                  <c:v>-2.0830405845769267E-2</c:v>
                </c:pt>
                <c:pt idx="6">
                  <c:v>-9.7629405159858611E-3</c:v>
                </c:pt>
                <c:pt idx="7">
                  <c:v>2.2723857898358695E-3</c:v>
                </c:pt>
                <c:pt idx="8">
                  <c:v>-3.0780711124103004E-2</c:v>
                </c:pt>
                <c:pt idx="9">
                  <c:v>-7.3966489147953198E-3</c:v>
                </c:pt>
                <c:pt idx="10">
                  <c:v>-4.3808483941917241E-2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82-4220-872D-EC8089D772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96280832"/>
        <c:axId val="193012864"/>
      </c:barChart>
      <c:catAx>
        <c:axId val="196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3">
                    <a:lumMod val="50000"/>
                  </a:schemeClr>
                </a:solidFill>
              </a:defRPr>
            </a:pPr>
            <a:endParaRPr lang="es-ES"/>
          </a:p>
        </c:txPr>
        <c:crossAx val="193012864"/>
        <c:crosses val="autoZero"/>
        <c:auto val="1"/>
        <c:lblAlgn val="ctr"/>
        <c:lblOffset val="100"/>
        <c:noMultiLvlLbl val="0"/>
      </c:catAx>
      <c:valAx>
        <c:axId val="193012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28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712969175517535E-2"/>
          <c:y val="1.7741030334618605E-2"/>
          <c:w val="0.97285280796570839"/>
          <c:h val="0.95394480959721406"/>
        </c:manualLayout>
      </c:layout>
      <c:barChart>
        <c:barDir val="col"/>
        <c:grouping val="clustered"/>
        <c:varyColors val="0"/>
        <c:ser>
          <c:idx val="0"/>
          <c:order val="0"/>
          <c:tx>
            <c:v>Argindarra</c:v>
          </c:tx>
          <c:spPr>
            <a:solidFill>
              <a:schemeClr val="accent1">
                <a:lumMod val="20000"/>
                <a:lumOff val="80000"/>
              </a:schemeClr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-9.8676048264713856E-4"/>
                  <c:y val="-7.8339730628191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3C-4384-B089-F315742849B5}"/>
                </c:ext>
              </c:extLst>
            </c:dLbl>
            <c:dLbl>
              <c:idx val="8"/>
              <c:layout>
                <c:manualLayout>
                  <c:x val="0"/>
                  <c:y val="-1.419975968490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3C-4384-B089-F315742849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'01 ARGINDARRA'!$D$3:$N$3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'01 ARGINDARRA'!$D$37:$N$37</c:f>
              <c:numCache>
                <c:formatCode>#,##0</c:formatCode>
                <c:ptCount val="11"/>
                <c:pt idx="0">
                  <c:v>15600914</c:v>
                </c:pt>
                <c:pt idx="1">
                  <c:v>16104900</c:v>
                </c:pt>
                <c:pt idx="2">
                  <c:v>15725518</c:v>
                </c:pt>
                <c:pt idx="3">
                  <c:v>16396100</c:v>
                </c:pt>
                <c:pt idx="4">
                  <c:v>16254717</c:v>
                </c:pt>
                <c:pt idx="5">
                  <c:v>17253033</c:v>
                </c:pt>
                <c:pt idx="6">
                  <c:v>16445730</c:v>
                </c:pt>
                <c:pt idx="7">
                  <c:v>15902111</c:v>
                </c:pt>
                <c:pt idx="8">
                  <c:v>16532539</c:v>
                </c:pt>
                <c:pt idx="9">
                  <c:v>15626661</c:v>
                </c:pt>
                <c:pt idx="10">
                  <c:v>15924122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C-4384-B089-F315742849B5}"/>
            </c:ext>
          </c:extLst>
        </c:ser>
        <c:ser>
          <c:idx val="1"/>
          <c:order val="1"/>
          <c:tx>
            <c:v>Aldaketa</c:v>
          </c:tx>
          <c:invertIfNegative val="0"/>
          <c:dLbls>
            <c:dLbl>
              <c:idx val="0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D3C-4384-B089-F315742849B5}"/>
                </c:ext>
              </c:extLst>
            </c:dLbl>
            <c:dLbl>
              <c:idx val="1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BD3C-4384-B089-F315742849B5}"/>
                </c:ext>
              </c:extLst>
            </c:dLbl>
            <c:dLbl>
              <c:idx val="3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D3C-4384-B089-F315742849B5}"/>
                </c:ext>
              </c:extLst>
            </c:dLbl>
            <c:dLbl>
              <c:idx val="5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BD3C-4384-B089-F315742849B5}"/>
                </c:ext>
              </c:extLst>
            </c:dLbl>
            <c:dLbl>
              <c:idx val="8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D3C-4384-B089-F315742849B5}"/>
                </c:ext>
              </c:extLst>
            </c:dLbl>
            <c:dLbl>
              <c:idx val="10"/>
              <c:numFmt formatCode="%0.0" sourceLinked="0"/>
              <c:spPr>
                <a:solidFill>
                  <a:schemeClr val="accent2">
                    <a:lumMod val="20000"/>
                    <a:lumOff val="80000"/>
                  </a:schemeClr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D3C-4384-B089-F315742849B5}"/>
                </c:ext>
              </c:extLst>
            </c:dLbl>
            <c:numFmt formatCode="%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solidFill>
                      <a:schemeClr val="accent1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'01 ARGINDARRA'!$D$3:$N$3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'01 ARGINDARRA'!$D$43:$N$43</c:f>
              <c:numCache>
                <c:formatCode>%0.0</c:formatCode>
                <c:ptCount val="11"/>
                <c:pt idx="0">
                  <c:v>0.14670056977389126</c:v>
                </c:pt>
                <c:pt idx="1">
                  <c:v>3.230490213586204E-2</c:v>
                </c:pt>
                <c:pt idx="2">
                  <c:v>-2.3556929878484189E-2</c:v>
                </c:pt>
                <c:pt idx="3">
                  <c:v>4.2642919616384022E-2</c:v>
                </c:pt>
                <c:pt idx="4">
                  <c:v>-8.6229652173382687E-3</c:v>
                </c:pt>
                <c:pt idx="5">
                  <c:v>6.1417002830624491E-2</c:v>
                </c:pt>
                <c:pt idx="6">
                  <c:v>-4.6791946668159737E-2</c:v>
                </c:pt>
                <c:pt idx="7">
                  <c:v>-3.3055328039557991E-2</c:v>
                </c:pt>
                <c:pt idx="8">
                  <c:v>3.9644296282424392E-2</c:v>
                </c:pt>
                <c:pt idx="9">
                  <c:v>-5.4793640589627525E-2</c:v>
                </c:pt>
                <c:pt idx="10">
                  <c:v>1.9035480452286001E-2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C-4384-B089-F315742849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96280832"/>
        <c:axId val="193012864"/>
      </c:barChart>
      <c:catAx>
        <c:axId val="19628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accent1">
                    <a:lumMod val="75000"/>
                  </a:schemeClr>
                </a:solidFill>
              </a:defRPr>
            </a:pPr>
            <a:endParaRPr lang="es-ES"/>
          </a:p>
        </c:txPr>
        <c:crossAx val="193012864"/>
        <c:crosses val="autoZero"/>
        <c:auto val="1"/>
        <c:lblAlgn val="ctr"/>
        <c:lblOffset val="100"/>
        <c:noMultiLvlLbl val="0"/>
      </c:catAx>
      <c:valAx>
        <c:axId val="1930128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962808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KW/h  (2010 - 2020)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965711716531453"/>
          <c:y val="8.6523827201835005E-2"/>
          <c:w val="0.79164539109435372"/>
          <c:h val="0.67513568394013534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Nagusiak_Argindarra'!$B$5</c:f>
              <c:strCache>
                <c:ptCount val="1"/>
                <c:pt idx="0">
                  <c:v>FORU JAUREGIA</c:v>
                </c:pt>
              </c:strCache>
            </c:strRef>
          </c:tx>
          <c:marker>
            <c:symbol val="none"/>
          </c:marker>
          <c:cat>
            <c:numRef>
              <c:f>'Egoitza Nagusiak_Argindarra'!$E$4:$O$4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Nagusiak_Argindarra'!$E$5:$O$5</c:f>
              <c:numCache>
                <c:formatCode>#,##0</c:formatCode>
                <c:ptCount val="11"/>
                <c:pt idx="0">
                  <c:v>1205139</c:v>
                </c:pt>
                <c:pt idx="1">
                  <c:v>971707</c:v>
                </c:pt>
                <c:pt idx="2">
                  <c:v>978537</c:v>
                </c:pt>
                <c:pt idx="3">
                  <c:v>898663</c:v>
                </c:pt>
                <c:pt idx="4">
                  <c:v>898663</c:v>
                </c:pt>
                <c:pt idx="5">
                  <c:v>912584</c:v>
                </c:pt>
                <c:pt idx="6">
                  <c:v>910969</c:v>
                </c:pt>
                <c:pt idx="7">
                  <c:v>906085</c:v>
                </c:pt>
                <c:pt idx="8">
                  <c:v>889380.01</c:v>
                </c:pt>
                <c:pt idx="9">
                  <c:v>829785</c:v>
                </c:pt>
                <c:pt idx="10">
                  <c:v>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9A-434F-BD29-0E67A6CA19D8}"/>
            </c:ext>
          </c:extLst>
        </c:ser>
        <c:ser>
          <c:idx val="0"/>
          <c:order val="1"/>
          <c:tx>
            <c:strRef>
              <c:f>'Egoitza Nagusiak_Argindarra'!$B$6</c:f>
              <c:strCache>
                <c:ptCount val="1"/>
                <c:pt idx="0">
                  <c:v>ERROTABURU</c:v>
                </c:pt>
              </c:strCache>
            </c:strRef>
          </c:tx>
          <c:marker>
            <c:symbol val="none"/>
          </c:marker>
          <c:cat>
            <c:numRef>
              <c:f>'Egoitza Nagusiak_Argindarra'!$E$4:$O$4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Nagusiak_Argindarra'!$E$6:$O$6</c:f>
              <c:numCache>
                <c:formatCode>#,##0</c:formatCode>
                <c:ptCount val="11"/>
                <c:pt idx="0">
                  <c:v>1381128</c:v>
                </c:pt>
                <c:pt idx="1">
                  <c:v>1294954</c:v>
                </c:pt>
                <c:pt idx="2">
                  <c:v>1215383</c:v>
                </c:pt>
                <c:pt idx="3">
                  <c:v>885664</c:v>
                </c:pt>
                <c:pt idx="4" formatCode="General">
                  <c:v>875755</c:v>
                </c:pt>
                <c:pt idx="5">
                  <c:v>861031</c:v>
                </c:pt>
                <c:pt idx="6">
                  <c:v>806526</c:v>
                </c:pt>
                <c:pt idx="7">
                  <c:v>838958.34</c:v>
                </c:pt>
                <c:pt idx="8">
                  <c:v>850201</c:v>
                </c:pt>
                <c:pt idx="9">
                  <c:v>790336</c:v>
                </c:pt>
                <c:pt idx="10">
                  <c:v>904457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9A-434F-BD29-0E67A6CA19D8}"/>
            </c:ext>
          </c:extLst>
        </c:ser>
        <c:ser>
          <c:idx val="2"/>
          <c:order val="2"/>
          <c:tx>
            <c:strRef>
              <c:f>'Egoitza Nagusiak_Argindarra'!$B$7</c:f>
              <c:strCache>
                <c:ptCount val="1"/>
                <c:pt idx="0">
                  <c:v>MIRAMON</c:v>
                </c:pt>
              </c:strCache>
            </c:strRef>
          </c:tx>
          <c:marker>
            <c:symbol val="none"/>
          </c:marker>
          <c:dLbls>
            <c:dLbl>
              <c:idx val="11"/>
              <c:layout>
                <c:manualLayout>
                  <c:x val="0"/>
                  <c:y val="2.3385916522303474E-2"/>
                </c:manualLayout>
              </c:layout>
              <c:tx>
                <c:rich>
                  <a:bodyPr/>
                  <a:lstStyle/>
                  <a:p>
                    <a:fld id="{EAAEB979-E0DC-4ED6-97E4-2545BD0835BA}" type="SERIESNAME">
                      <a:rPr lang="en-US"/>
                      <a:pPr/>
                      <a:t>[SERIE-IZENA]</a:t>
                    </a:fld>
                    <a:r>
                      <a:rPr lang="en-US" baseline="0"/>
                      <a:t>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F59A-434F-BD29-0E67A6CA1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'Egoitza Nagusiak_Argindarra'!$E$4:$O$4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Nagusiak_Argindarra'!$E$7:$O$7</c:f>
              <c:numCache>
                <c:formatCode>#,##0</c:formatCode>
                <c:ptCount val="11"/>
                <c:pt idx="0">
                  <c:v>2458829</c:v>
                </c:pt>
                <c:pt idx="1">
                  <c:v>2246925</c:v>
                </c:pt>
                <c:pt idx="2">
                  <c:v>2301406</c:v>
                </c:pt>
                <c:pt idx="3">
                  <c:v>2279217</c:v>
                </c:pt>
                <c:pt idx="4" formatCode="General">
                  <c:v>2427347</c:v>
                </c:pt>
                <c:pt idx="5">
                  <c:v>2263292</c:v>
                </c:pt>
                <c:pt idx="6">
                  <c:v>2293366</c:v>
                </c:pt>
                <c:pt idx="7">
                  <c:v>2272538</c:v>
                </c:pt>
                <c:pt idx="8">
                  <c:v>2225794</c:v>
                </c:pt>
                <c:pt idx="9">
                  <c:v>2114377</c:v>
                </c:pt>
                <c:pt idx="10">
                  <c:v>1994529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9A-434F-BD29-0E67A6CA19D8}"/>
            </c:ext>
          </c:extLst>
        </c:ser>
        <c:ser>
          <c:idx val="3"/>
          <c:order val="3"/>
          <c:tx>
            <c:strRef>
              <c:f>'Egoitza Nagusiak_Argindarra'!$B$8</c:f>
              <c:strCache>
                <c:ptCount val="1"/>
                <c:pt idx="0">
                  <c:v>CARO BAROJA</c:v>
                </c:pt>
              </c:strCache>
            </c:strRef>
          </c:tx>
          <c:marker>
            <c:symbol val="none"/>
          </c:marker>
          <c:cat>
            <c:numRef>
              <c:f>'Egoitza Nagusiak_Argindarra'!$E$4:$O$4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Nagusiak_Argindarra'!$E$8:$O$8</c:f>
              <c:numCache>
                <c:formatCode>#,##0</c:formatCode>
                <c:ptCount val="11"/>
                <c:pt idx="0">
                  <c:v>436751</c:v>
                </c:pt>
                <c:pt idx="1">
                  <c:v>392431</c:v>
                </c:pt>
                <c:pt idx="2">
                  <c:v>409304</c:v>
                </c:pt>
                <c:pt idx="3">
                  <c:v>363435</c:v>
                </c:pt>
                <c:pt idx="4">
                  <c:v>350353</c:v>
                </c:pt>
                <c:pt idx="5">
                  <c:v>341017</c:v>
                </c:pt>
                <c:pt idx="6">
                  <c:v>333274</c:v>
                </c:pt>
                <c:pt idx="7">
                  <c:v>343232</c:v>
                </c:pt>
                <c:pt idx="8">
                  <c:v>327723</c:v>
                </c:pt>
                <c:pt idx="9">
                  <c:v>275074</c:v>
                </c:pt>
                <c:pt idx="10">
                  <c:v>252671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9A-434F-BD29-0E67A6CA19D8}"/>
            </c:ext>
          </c:extLst>
        </c:ser>
        <c:ser>
          <c:idx val="4"/>
          <c:order val="4"/>
          <c:tx>
            <c:strRef>
              <c:f>'Egoitza Nagusiak_Argindarra'!$B$9</c:f>
              <c:strCache>
                <c:ptCount val="1"/>
                <c:pt idx="0">
                  <c:v>TXARA II</c:v>
                </c:pt>
              </c:strCache>
            </c:strRef>
          </c:tx>
          <c:marker>
            <c:symbol val="none"/>
          </c:marker>
          <c:cat>
            <c:numRef>
              <c:f>'Egoitza Nagusiak_Argindarra'!$E$4:$O$4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'Egoitza Nagusiak_Argindarra'!$E$9:$O$9</c:f>
              <c:numCache>
                <c:formatCode>#,##0</c:formatCode>
                <c:ptCount val="11"/>
                <c:pt idx="0">
                  <c:v>494268</c:v>
                </c:pt>
                <c:pt idx="1">
                  <c:v>470593</c:v>
                </c:pt>
                <c:pt idx="2">
                  <c:v>476408</c:v>
                </c:pt>
                <c:pt idx="3">
                  <c:v>452671</c:v>
                </c:pt>
                <c:pt idx="4" formatCode="General">
                  <c:v>407659</c:v>
                </c:pt>
                <c:pt idx="5">
                  <c:v>424265</c:v>
                </c:pt>
                <c:pt idx="6">
                  <c:v>400983</c:v>
                </c:pt>
                <c:pt idx="7">
                  <c:v>353558</c:v>
                </c:pt>
                <c:pt idx="8">
                  <c:v>324009</c:v>
                </c:pt>
                <c:pt idx="9">
                  <c:v>310993</c:v>
                </c:pt>
                <c:pt idx="10">
                  <c:v>302126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9A-434F-BD29-0E67A6CA19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32512"/>
        <c:axId val="83634048"/>
      </c:lineChart>
      <c:catAx>
        <c:axId val="836325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34048"/>
        <c:crosses val="autoZero"/>
        <c:auto val="1"/>
        <c:lblAlgn val="ctr"/>
        <c:lblOffset val="100"/>
        <c:noMultiLvlLbl val="0"/>
      </c:catAx>
      <c:valAx>
        <c:axId val="83634048"/>
        <c:scaling>
          <c:orientation val="minMax"/>
          <c:max val="250000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32512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50"/>
            </a:pPr>
            <a:endParaRPr lang="es-ES"/>
          </a:p>
        </c:txPr>
      </c:dTable>
      <c:spPr>
        <a:noFill/>
        <a:ln w="25400">
          <a:noFill/>
        </a:ln>
      </c:spPr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u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600"/>
              <a:t>KW/h - pertsona  (2010 - 2020)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0132445728766662"/>
          <c:y val="8.0860867470680095E-2"/>
          <c:w val="0.77815009115239908"/>
          <c:h val="0.63689792834333303"/>
        </c:manualLayout>
      </c:layout>
      <c:lineChart>
        <c:grouping val="standard"/>
        <c:varyColors val="0"/>
        <c:ser>
          <c:idx val="1"/>
          <c:order val="0"/>
          <c:tx>
            <c:strRef>
              <c:f>'Egoitza Nagusiak_Argindarra'!$B$18</c:f>
              <c:strCache>
                <c:ptCount val="1"/>
                <c:pt idx="0">
                  <c:v>FORU JAUREGIA</c:v>
                </c:pt>
              </c:strCache>
            </c:strRef>
          </c:tx>
          <c:marker>
            <c:symbol val="none"/>
          </c:marker>
          <c:cat>
            <c:numRef>
              <c:f>'Egoitza Nagusiak_Argindarra'!$E$17:$N$17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'Egoitza Nagusiak_Argindarra'!$E$18:$N$18</c:f>
              <c:numCache>
                <c:formatCode>#,##0</c:formatCode>
                <c:ptCount val="10"/>
                <c:pt idx="0">
                  <c:v>3301.7506849315068</c:v>
                </c:pt>
                <c:pt idx="1">
                  <c:v>2662.2109589041097</c:v>
                </c:pt>
                <c:pt idx="2">
                  <c:v>2680.9232876712331</c:v>
                </c:pt>
                <c:pt idx="3">
                  <c:v>2462.0904109589042</c:v>
                </c:pt>
                <c:pt idx="4">
                  <c:v>2462.0904109589042</c:v>
                </c:pt>
                <c:pt idx="5">
                  <c:v>2500.2301369863012</c:v>
                </c:pt>
                <c:pt idx="6">
                  <c:v>2495.8054794520549</c:v>
                </c:pt>
                <c:pt idx="7">
                  <c:v>2482.4246575342468</c:v>
                </c:pt>
                <c:pt idx="8">
                  <c:v>2436.6575616438358</c:v>
                </c:pt>
                <c:pt idx="9">
                  <c:v>2273.3835616438355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7-4060-8FBD-2F5D669A8103}"/>
            </c:ext>
          </c:extLst>
        </c:ser>
        <c:ser>
          <c:idx val="0"/>
          <c:order val="1"/>
          <c:tx>
            <c:strRef>
              <c:f>'Egoitza Nagusiak_Argindarra'!$B$19</c:f>
              <c:strCache>
                <c:ptCount val="1"/>
                <c:pt idx="0">
                  <c:v>ERROTABURU</c:v>
                </c:pt>
              </c:strCache>
            </c:strRef>
          </c:tx>
          <c:marker>
            <c:symbol val="none"/>
          </c:marker>
          <c:cat>
            <c:numRef>
              <c:f>'Egoitza Nagusiak_Argindarra'!$E$17:$N$17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'Egoitza Nagusiak_Argindarra'!$E$19:$N$19</c:f>
              <c:numCache>
                <c:formatCode>#,##0</c:formatCode>
                <c:ptCount val="10"/>
                <c:pt idx="0">
                  <c:v>3002.4521739130437</c:v>
                </c:pt>
                <c:pt idx="1">
                  <c:v>2815.1173913043476</c:v>
                </c:pt>
                <c:pt idx="2">
                  <c:v>2642.1369565217392</c:v>
                </c:pt>
                <c:pt idx="3">
                  <c:v>1925.3565217391304</c:v>
                </c:pt>
                <c:pt idx="4">
                  <c:v>1903.8152173913043</c:v>
                </c:pt>
                <c:pt idx="5">
                  <c:v>1871.8065217391304</c:v>
                </c:pt>
                <c:pt idx="6">
                  <c:v>1753.3173913043479</c:v>
                </c:pt>
                <c:pt idx="7">
                  <c:v>1823.8224782608695</c:v>
                </c:pt>
                <c:pt idx="8">
                  <c:v>1848.2630434782609</c:v>
                </c:pt>
                <c:pt idx="9">
                  <c:v>1718.1217391304349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7-4060-8FBD-2F5D669A8103}"/>
            </c:ext>
          </c:extLst>
        </c:ser>
        <c:ser>
          <c:idx val="2"/>
          <c:order val="2"/>
          <c:tx>
            <c:strRef>
              <c:f>'Egoitza Nagusiak_Argindarra'!$B$20</c:f>
              <c:strCache>
                <c:ptCount val="1"/>
                <c:pt idx="0">
                  <c:v>MIRAMON</c:v>
                </c:pt>
              </c:strCache>
            </c:strRef>
          </c:tx>
          <c:marker>
            <c:symbol val="none"/>
          </c:marker>
          <c:cat>
            <c:numRef>
              <c:f>'Egoitza Nagusiak_Argindarra'!$E$17:$N$17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'Egoitza Nagusiak_Argindarra'!$E$20:$N$20</c:f>
              <c:numCache>
                <c:formatCode>#,##0</c:formatCode>
                <c:ptCount val="10"/>
                <c:pt idx="0">
                  <c:v>7565.6276923076921</c:v>
                </c:pt>
                <c:pt idx="1">
                  <c:v>6913.6153846153848</c:v>
                </c:pt>
                <c:pt idx="2">
                  <c:v>7081.249230769231</c:v>
                </c:pt>
                <c:pt idx="3">
                  <c:v>7012.9753846153844</c:v>
                </c:pt>
                <c:pt idx="4">
                  <c:v>7468.76</c:v>
                </c:pt>
                <c:pt idx="5">
                  <c:v>6963.9753846153844</c:v>
                </c:pt>
                <c:pt idx="6">
                  <c:v>7056.5107692307693</c:v>
                </c:pt>
                <c:pt idx="7">
                  <c:v>6992.4246153846152</c:v>
                </c:pt>
                <c:pt idx="8">
                  <c:v>6848.5969230769233</c:v>
                </c:pt>
                <c:pt idx="9">
                  <c:v>6505.7753846153846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C7-4060-8FBD-2F5D669A8103}"/>
            </c:ext>
          </c:extLst>
        </c:ser>
        <c:ser>
          <c:idx val="3"/>
          <c:order val="3"/>
          <c:tx>
            <c:strRef>
              <c:f>'Egoitza Nagusiak_Argindarra'!$B$21</c:f>
              <c:strCache>
                <c:ptCount val="1"/>
                <c:pt idx="0">
                  <c:v>CARO BAROJA</c:v>
                </c:pt>
              </c:strCache>
            </c:strRef>
          </c:tx>
          <c:marker>
            <c:symbol val="none"/>
          </c:marker>
          <c:cat>
            <c:numRef>
              <c:f>'Egoitza Nagusiak_Argindarra'!$E$17:$N$17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'Egoitza Nagusiak_Argindarra'!$E$21:$N$21</c:f>
              <c:numCache>
                <c:formatCode>#,##0</c:formatCode>
                <c:ptCount val="10"/>
                <c:pt idx="0">
                  <c:v>5459.3874999999998</c:v>
                </c:pt>
                <c:pt idx="1">
                  <c:v>4905.3874999999998</c:v>
                </c:pt>
                <c:pt idx="2">
                  <c:v>5116.3</c:v>
                </c:pt>
                <c:pt idx="3">
                  <c:v>4542.9375</c:v>
                </c:pt>
                <c:pt idx="4">
                  <c:v>4379.4125000000004</c:v>
                </c:pt>
                <c:pt idx="5">
                  <c:v>4262.7124999999996</c:v>
                </c:pt>
                <c:pt idx="6">
                  <c:v>4165.9250000000002</c:v>
                </c:pt>
                <c:pt idx="7">
                  <c:v>4290.3999999999996</c:v>
                </c:pt>
                <c:pt idx="8">
                  <c:v>4096.5375000000004</c:v>
                </c:pt>
                <c:pt idx="9">
                  <c:v>3438.4250000000002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C7-4060-8FBD-2F5D669A8103}"/>
            </c:ext>
          </c:extLst>
        </c:ser>
        <c:ser>
          <c:idx val="4"/>
          <c:order val="4"/>
          <c:tx>
            <c:strRef>
              <c:f>'Egoitza Nagusiak_Argindarra'!$B$22</c:f>
              <c:strCache>
                <c:ptCount val="1"/>
                <c:pt idx="0">
                  <c:v>TXARA II</c:v>
                </c:pt>
              </c:strCache>
            </c:strRef>
          </c:tx>
          <c:marker>
            <c:symbol val="none"/>
          </c:marker>
          <c:cat>
            <c:numRef>
              <c:f>'Egoitza Nagusiak_Argindarra'!$E$17:$N$17</c:f>
              <c:numCache>
                <c:formatCode>0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'Egoitza Nagusiak_Argindarra'!$E$22:$N$22</c:f>
              <c:numCache>
                <c:formatCode>#,##0</c:formatCode>
                <c:ptCount val="10"/>
                <c:pt idx="0">
                  <c:v>2353.6571428571428</c:v>
                </c:pt>
                <c:pt idx="1">
                  <c:v>2240.9190476190474</c:v>
                </c:pt>
                <c:pt idx="2">
                  <c:v>2268.609523809524</c:v>
                </c:pt>
                <c:pt idx="3">
                  <c:v>2155.5761904761903</c:v>
                </c:pt>
                <c:pt idx="4">
                  <c:v>1941.2333333333333</c:v>
                </c:pt>
                <c:pt idx="5">
                  <c:v>2020.3095238095239</c:v>
                </c:pt>
                <c:pt idx="6">
                  <c:v>1909.4428571428571</c:v>
                </c:pt>
                <c:pt idx="7">
                  <c:v>1683.6095238095238</c:v>
                </c:pt>
                <c:pt idx="8">
                  <c:v>1542.9</c:v>
                </c:pt>
                <c:pt idx="9">
                  <c:v>1480.9190476190477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C7-4060-8FBD-2F5D669A8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675392"/>
        <c:axId val="83685376"/>
      </c:lineChart>
      <c:catAx>
        <c:axId val="836753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85376"/>
        <c:crosses val="autoZero"/>
        <c:auto val="1"/>
        <c:lblAlgn val="ctr"/>
        <c:lblOffset val="100"/>
        <c:noMultiLvlLbl val="0"/>
      </c:catAx>
      <c:valAx>
        <c:axId val="83685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3675392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/>
            </a:pPr>
            <a:endParaRPr lang="es-ES"/>
          </a:p>
        </c:txPr>
      </c:dTable>
    </c:plotArea>
    <c:plotVisOnly val="0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4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234462</xdr:colOff>
      <xdr:row>0</xdr:row>
      <xdr:rowOff>129987</xdr:rowOff>
    </xdr:from>
    <xdr:to>
      <xdr:col>34</xdr:col>
      <xdr:colOff>439614</xdr:colOff>
      <xdr:row>20</xdr:row>
      <xdr:rowOff>11723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44823</xdr:colOff>
      <xdr:row>27</xdr:row>
      <xdr:rowOff>134471</xdr:rowOff>
    </xdr:from>
    <xdr:to>
      <xdr:col>36</xdr:col>
      <xdr:colOff>412376</xdr:colOff>
      <xdr:row>47</xdr:row>
      <xdr:rowOff>134471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62</xdr:row>
      <xdr:rowOff>0</xdr:rowOff>
    </xdr:from>
    <xdr:to>
      <xdr:col>37</xdr:col>
      <xdr:colOff>367554</xdr:colOff>
      <xdr:row>83</xdr:row>
      <xdr:rowOff>-1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11</xdr:row>
      <xdr:rowOff>83820</xdr:rowOff>
    </xdr:from>
    <xdr:to>
      <xdr:col>8</xdr:col>
      <xdr:colOff>106679</xdr:colOff>
      <xdr:row>32</xdr:row>
      <xdr:rowOff>22860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434340</xdr:colOff>
      <xdr:row>11</xdr:row>
      <xdr:rowOff>83820</xdr:rowOff>
    </xdr:from>
    <xdr:to>
      <xdr:col>18</xdr:col>
      <xdr:colOff>119743</xdr:colOff>
      <xdr:row>32</xdr:row>
      <xdr:rowOff>10886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359229</xdr:colOff>
      <xdr:row>33</xdr:row>
      <xdr:rowOff>97972</xdr:rowOff>
    </xdr:from>
    <xdr:to>
      <xdr:col>8</xdr:col>
      <xdr:colOff>108857</xdr:colOff>
      <xdr:row>53</xdr:row>
      <xdr:rowOff>32658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34</xdr:row>
      <xdr:rowOff>0</xdr:rowOff>
    </xdr:from>
    <xdr:to>
      <xdr:col>18</xdr:col>
      <xdr:colOff>87086</xdr:colOff>
      <xdr:row>53</xdr:row>
      <xdr:rowOff>10886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251460</xdr:colOff>
      <xdr:row>6</xdr:row>
      <xdr:rowOff>121920</xdr:rowOff>
    </xdr:from>
    <xdr:to>
      <xdr:col>9</xdr:col>
      <xdr:colOff>68579</xdr:colOff>
      <xdr:row>27</xdr:row>
      <xdr:rowOff>129540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83820</xdr:colOff>
      <xdr:row>6</xdr:row>
      <xdr:rowOff>137160</xdr:rowOff>
    </xdr:from>
    <xdr:to>
      <xdr:col>20</xdr:col>
      <xdr:colOff>43543</xdr:colOff>
      <xdr:row>27</xdr:row>
      <xdr:rowOff>132806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461555</xdr:colOff>
      <xdr:row>11</xdr:row>
      <xdr:rowOff>97972</xdr:rowOff>
    </xdr:from>
    <xdr:to>
      <xdr:col>8</xdr:col>
      <xdr:colOff>171994</xdr:colOff>
      <xdr:row>33</xdr:row>
      <xdr:rowOff>88174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292826</xdr:colOff>
      <xdr:row>11</xdr:row>
      <xdr:rowOff>97972</xdr:rowOff>
    </xdr:from>
    <xdr:to>
      <xdr:col>18</xdr:col>
      <xdr:colOff>239485</xdr:colOff>
      <xdr:row>33</xdr:row>
      <xdr:rowOff>108858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489858</xdr:colOff>
      <xdr:row>35</xdr:row>
      <xdr:rowOff>141515</xdr:rowOff>
    </xdr:from>
    <xdr:to>
      <xdr:col>7</xdr:col>
      <xdr:colOff>566057</xdr:colOff>
      <xdr:row>55</xdr:row>
      <xdr:rowOff>76202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391886</xdr:colOff>
      <xdr:row>35</xdr:row>
      <xdr:rowOff>152400</xdr:rowOff>
    </xdr:from>
    <xdr:to>
      <xdr:col>17</xdr:col>
      <xdr:colOff>478972</xdr:colOff>
      <xdr:row>55</xdr:row>
      <xdr:rowOff>1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638416</xdr:colOff>
      <xdr:row>4</xdr:row>
      <xdr:rowOff>151119</xdr:rowOff>
    </xdr:from>
    <xdr:to>
      <xdr:col>20</xdr:col>
      <xdr:colOff>453181</xdr:colOff>
      <xdr:row>33</xdr:row>
      <xdr:rowOff>139913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350520</xdr:colOff>
      <xdr:row>40</xdr:row>
      <xdr:rowOff>144781</xdr:rowOff>
    </xdr:from>
    <xdr:to>
      <xdr:col>16</xdr:col>
      <xdr:colOff>754380</xdr:colOff>
      <xdr:row>64</xdr:row>
      <xdr:rowOff>1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195623</xdr:colOff>
      <xdr:row>22</xdr:row>
      <xdr:rowOff>156755</xdr:rowOff>
    </xdr:from>
    <xdr:to>
      <xdr:col>7</xdr:col>
      <xdr:colOff>419227</xdr:colOff>
      <xdr:row>36</xdr:row>
      <xdr:rowOff>38523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227511</xdr:colOff>
      <xdr:row>3</xdr:row>
      <xdr:rowOff>107769</xdr:rowOff>
    </xdr:from>
    <xdr:to>
      <xdr:col>7</xdr:col>
      <xdr:colOff>452204</xdr:colOff>
      <xdr:row>16</xdr:row>
      <xdr:rowOff>163709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510234</xdr:colOff>
      <xdr:row>0</xdr:row>
      <xdr:rowOff>235527</xdr:rowOff>
    </xdr:from>
    <xdr:to>
      <xdr:col>28</xdr:col>
      <xdr:colOff>110837</xdr:colOff>
      <xdr:row>24</xdr:row>
      <xdr:rowOff>101545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353432</xdr:colOff>
      <xdr:row>24</xdr:row>
      <xdr:rowOff>161536</xdr:rowOff>
    </xdr:from>
    <xdr:to>
      <xdr:col>27</xdr:col>
      <xdr:colOff>264763</xdr:colOff>
      <xdr:row>50</xdr:row>
      <xdr:rowOff>149430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304800</xdr:colOff>
      <xdr:row>26</xdr:row>
      <xdr:rowOff>0</xdr:rowOff>
    </xdr:from>
    <xdr:to>
      <xdr:col>24</xdr:col>
      <xdr:colOff>407895</xdr:colOff>
      <xdr:row>57</xdr:row>
      <xdr:rowOff>21771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0</xdr:rowOff>
    </xdr:from>
    <xdr:to>
      <xdr:col>13</xdr:col>
      <xdr:colOff>13448</xdr:colOff>
      <xdr:row>56</xdr:row>
      <xdr:rowOff>44824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138953</xdr:colOff>
      <xdr:row>24</xdr:row>
      <xdr:rowOff>20170</xdr:rowOff>
    </xdr:from>
    <xdr:to>
      <xdr:col>12</xdr:col>
      <xdr:colOff>81803</xdr:colOff>
      <xdr:row>52</xdr:row>
      <xdr:rowOff>149710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351864</xdr:colOff>
      <xdr:row>24</xdr:row>
      <xdr:rowOff>22414</xdr:rowOff>
    </xdr:from>
    <xdr:to>
      <xdr:col>22</xdr:col>
      <xdr:colOff>447114</xdr:colOff>
      <xdr:row>53</xdr:row>
      <xdr:rowOff>99060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136347</xdr:colOff>
      <xdr:row>64</xdr:row>
      <xdr:rowOff>30002</xdr:rowOff>
    </xdr:from>
    <xdr:to>
      <xdr:col>13</xdr:col>
      <xdr:colOff>267456</xdr:colOff>
      <xdr:row>93</xdr:row>
      <xdr:rowOff>129861</xdr:rowOff>
    </xdr:to>
    <xdr:graphicFrame macro="">
      <xdr:nvGraphicFramePr>
        <xdr:cNvPr id="8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557775</xdr:colOff>
      <xdr:row>63</xdr:row>
      <xdr:rowOff>156259</xdr:rowOff>
    </xdr:from>
    <xdr:to>
      <xdr:col>24</xdr:col>
      <xdr:colOff>58665</xdr:colOff>
      <xdr:row>93</xdr:row>
      <xdr:rowOff>133399</xdr:rowOff>
    </xdr:to>
    <xdr:graphicFrame macro="">
      <xdr:nvGraphicFramePr>
        <xdr:cNvPr id="9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360218</xdr:colOff>
      <xdr:row>29</xdr:row>
      <xdr:rowOff>69273</xdr:rowOff>
    </xdr:from>
    <xdr:to>
      <xdr:col>13</xdr:col>
      <xdr:colOff>426639</xdr:colOff>
      <xdr:row>58</xdr:row>
      <xdr:rowOff>89648</xdr:rowOff>
    </xdr:to>
    <xdr:graphicFrame macro="">
      <xdr:nvGraphicFramePr>
        <xdr:cNvPr id="10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221672</xdr:colOff>
      <xdr:row>29</xdr:row>
      <xdr:rowOff>152400</xdr:rowOff>
    </xdr:from>
    <xdr:to>
      <xdr:col>25</xdr:col>
      <xdr:colOff>69272</xdr:colOff>
      <xdr:row>60</xdr:row>
      <xdr:rowOff>30969</xdr:rowOff>
    </xdr:to>
    <xdr:graphicFrame macro="">
      <xdr:nvGraphicFramePr>
        <xdr:cNvPr id="11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316199</xdr:colOff>
      <xdr:row>45</xdr:row>
      <xdr:rowOff>68516</xdr:rowOff>
    </xdr:from>
    <xdr:to>
      <xdr:col>9</xdr:col>
      <xdr:colOff>329005</xdr:colOff>
      <xdr:row>71</xdr:row>
      <xdr:rowOff>130501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838586</xdr:colOff>
      <xdr:row>74</xdr:row>
      <xdr:rowOff>169689</xdr:rowOff>
    </xdr:from>
    <xdr:to>
      <xdr:col>10</xdr:col>
      <xdr:colOff>240511</xdr:colOff>
      <xdr:row>102</xdr:row>
      <xdr:rowOff>28302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160853</xdr:colOff>
      <xdr:row>44</xdr:row>
      <xdr:rowOff>150608</xdr:rowOff>
    </xdr:from>
    <xdr:to>
      <xdr:col>22</xdr:col>
      <xdr:colOff>537370</xdr:colOff>
      <xdr:row>67</xdr:row>
      <xdr:rowOff>107577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213872</xdr:colOff>
      <xdr:row>74</xdr:row>
      <xdr:rowOff>26383</xdr:rowOff>
    </xdr:from>
    <xdr:to>
      <xdr:col>24</xdr:col>
      <xdr:colOff>585266</xdr:colOff>
      <xdr:row>101</xdr:row>
      <xdr:rowOff>67876</xdr:rowOff>
    </xdr:to>
    <xdr:graphicFrame macro="">
      <xdr:nvGraphicFramePr>
        <xdr:cNvPr id="5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475611</xdr:colOff>
      <xdr:row>39</xdr:row>
      <xdr:rowOff>51548</xdr:rowOff>
    </xdr:from>
    <xdr:to>
      <xdr:col>10</xdr:col>
      <xdr:colOff>32338</xdr:colOff>
      <xdr:row>62</xdr:row>
      <xdr:rowOff>152400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214338</xdr:colOff>
      <xdr:row>38</xdr:row>
      <xdr:rowOff>137032</xdr:rowOff>
    </xdr:from>
    <xdr:to>
      <xdr:col>33</xdr:col>
      <xdr:colOff>508892</xdr:colOff>
      <xdr:row>62</xdr:row>
      <xdr:rowOff>138545</xdr:rowOff>
    </xdr:to>
    <xdr:graphicFrame macro="">
      <xdr:nvGraphicFramePr>
        <xdr:cNvPr id="3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266860</xdr:colOff>
      <xdr:row>38</xdr:row>
      <xdr:rowOff>155762</xdr:rowOff>
    </xdr:from>
    <xdr:to>
      <xdr:col>22</xdr:col>
      <xdr:colOff>401169</xdr:colOff>
      <xdr:row>63</xdr:row>
      <xdr:rowOff>26895</xdr:rowOff>
    </xdr:to>
    <xdr:graphicFrame macro="">
      <xdr:nvGraphicFramePr>
        <xdr:cNvPr id="4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2"/>
  <sheetViews>
    <sheetView tabSelected="1" zoomScaleNormal="100" workbookViewId="0">
      <selection activeCell="C35" sqref="C35"/>
    </sheetView>
  </sheetViews>
  <sheetFormatPr defaultColWidth="11.44140625" defaultRowHeight="12" x14ac:dyDescent="0.25"/>
  <cols>
    <col min="1" max="1" width="28" style="62" customWidth="1"/>
    <col min="2" max="2" width="5" style="62" bestFit="1" customWidth="1"/>
    <col min="3" max="14" width="8.77734375" style="62" customWidth="1"/>
    <col min="15" max="15" width="8.5546875" style="62" bestFit="1" customWidth="1"/>
    <col min="16" max="17" width="6.6640625" style="63" bestFit="1" customWidth="1"/>
    <col min="18" max="16384" width="11.44140625" style="62"/>
  </cols>
  <sheetData>
    <row r="1" spans="1:17" x14ac:dyDescent="0.25">
      <c r="A1" s="61" t="s">
        <v>90</v>
      </c>
    </row>
    <row r="3" spans="1:17" x14ac:dyDescent="0.25">
      <c r="A3" s="64" t="s">
        <v>72</v>
      </c>
      <c r="B3" s="64"/>
      <c r="C3" s="64">
        <v>2008</v>
      </c>
      <c r="D3" s="64">
        <v>2010</v>
      </c>
      <c r="E3" s="64">
        <v>2011</v>
      </c>
      <c r="F3" s="64">
        <v>2012</v>
      </c>
      <c r="G3" s="64">
        <v>2013</v>
      </c>
      <c r="H3" s="64">
        <v>2014</v>
      </c>
      <c r="I3" s="64">
        <v>2015</v>
      </c>
      <c r="J3" s="64">
        <v>2016</v>
      </c>
      <c r="K3" s="64">
        <v>2017</v>
      </c>
      <c r="L3" s="64">
        <v>2018</v>
      </c>
      <c r="M3" s="64">
        <v>2019</v>
      </c>
      <c r="N3" s="64">
        <v>2020</v>
      </c>
      <c r="O3" s="64" t="s">
        <v>73</v>
      </c>
      <c r="P3" s="64" t="s">
        <v>74</v>
      </c>
      <c r="Q3" s="64" t="s">
        <v>75</v>
      </c>
    </row>
    <row r="4" spans="1:17" s="61" customFormat="1" ht="12.6" x14ac:dyDescent="0.25">
      <c r="A4" s="65" t="s">
        <v>91</v>
      </c>
      <c r="B4" s="65" t="s">
        <v>71</v>
      </c>
      <c r="C4" s="66">
        <v>1486527</v>
      </c>
      <c r="D4" s="66">
        <v>1205139</v>
      </c>
      <c r="E4" s="66">
        <v>971707</v>
      </c>
      <c r="F4" s="66">
        <v>984028</v>
      </c>
      <c r="G4" s="66">
        <v>898663</v>
      </c>
      <c r="H4" s="66">
        <v>891499</v>
      </c>
      <c r="I4" s="66">
        <v>912584</v>
      </c>
      <c r="J4" s="66">
        <v>910969</v>
      </c>
      <c r="K4" s="66">
        <v>906085</v>
      </c>
      <c r="L4" s="66">
        <v>889380</v>
      </c>
      <c r="M4" s="66">
        <v>829785</v>
      </c>
      <c r="N4" s="66">
        <v>784832</v>
      </c>
      <c r="O4" s="67">
        <f>N4/$N$40</f>
        <v>3.1712785040774398E-2</v>
      </c>
      <c r="P4" s="14">
        <f>('01 ARGINDARRA'!N4-'01 ARGINDARRA'!M4)/'01 ARGINDARRA'!M4</f>
        <v>-5.4174274058942977E-2</v>
      </c>
      <c r="Q4" s="14">
        <f>('01 ARGINDARRA'!N4-'01 ARGINDARRA'!D4)/'01 ARGINDARRA'!D4</f>
        <v>-0.34876225895933993</v>
      </c>
    </row>
    <row r="5" spans="1:17" s="61" customFormat="1" ht="12.6" x14ac:dyDescent="0.25">
      <c r="A5" s="65" t="s">
        <v>92</v>
      </c>
      <c r="B5" s="65" t="s">
        <v>71</v>
      </c>
      <c r="C5" s="66">
        <v>1552315</v>
      </c>
      <c r="D5" s="66">
        <v>1381128</v>
      </c>
      <c r="E5" s="66">
        <v>1294954</v>
      </c>
      <c r="F5" s="66">
        <v>1134148</v>
      </c>
      <c r="G5" s="66">
        <v>885664</v>
      </c>
      <c r="H5" s="66">
        <v>875755</v>
      </c>
      <c r="I5" s="66">
        <v>861031</v>
      </c>
      <c r="J5" s="66">
        <v>806526</v>
      </c>
      <c r="K5" s="66">
        <v>838958</v>
      </c>
      <c r="L5" s="66">
        <v>850201</v>
      </c>
      <c r="M5" s="66">
        <v>790336</v>
      </c>
      <c r="N5" s="66">
        <v>904457</v>
      </c>
      <c r="O5" s="67">
        <f t="shared" ref="O5:O8" si="0">N5/$N$40</f>
        <v>3.6546484368149737E-2</v>
      </c>
      <c r="P5" s="14">
        <f>('01 ARGINDARRA'!N5-'01 ARGINDARRA'!M5)/'01 ARGINDARRA'!M5</f>
        <v>0.14439554822252815</v>
      </c>
      <c r="Q5" s="14">
        <f>('01 ARGINDARRA'!N5-'01 ARGINDARRA'!D5)/'01 ARGINDARRA'!D5</f>
        <v>-0.34513166049779598</v>
      </c>
    </row>
    <row r="6" spans="1:17" s="61" customFormat="1" ht="12.6" x14ac:dyDescent="0.25">
      <c r="A6" s="65" t="s">
        <v>30</v>
      </c>
      <c r="B6" s="65" t="s">
        <v>71</v>
      </c>
      <c r="C6" s="66">
        <v>1782172</v>
      </c>
      <c r="D6" s="66">
        <v>2458829</v>
      </c>
      <c r="E6" s="66">
        <v>2246925</v>
      </c>
      <c r="F6" s="66">
        <v>2301406</v>
      </c>
      <c r="G6" s="66">
        <v>2279217</v>
      </c>
      <c r="H6" s="66">
        <v>2427347</v>
      </c>
      <c r="I6" s="66">
        <v>2263292</v>
      </c>
      <c r="J6" s="66">
        <v>2293366</v>
      </c>
      <c r="K6" s="66">
        <v>2272538</v>
      </c>
      <c r="L6" s="66">
        <v>2225794</v>
      </c>
      <c r="M6" s="66">
        <v>2114377</v>
      </c>
      <c r="N6" s="66">
        <v>1994529</v>
      </c>
      <c r="O6" s="67">
        <f t="shared" si="0"/>
        <v>8.0593132587089625E-2</v>
      </c>
      <c r="P6" s="14">
        <f>('01 ARGINDARRA'!N6-'01 ARGINDARRA'!M6)/'01 ARGINDARRA'!M6</f>
        <v>-5.6682417563187641E-2</v>
      </c>
      <c r="Q6" s="14">
        <f>('01 ARGINDARRA'!N6-'01 ARGINDARRA'!D6)/'01 ARGINDARRA'!D6</f>
        <v>-0.18882972341712254</v>
      </c>
    </row>
    <row r="7" spans="1:17" s="61" customFormat="1" ht="12.6" x14ac:dyDescent="0.25">
      <c r="A7" s="65" t="s">
        <v>93</v>
      </c>
      <c r="B7" s="65" t="s">
        <v>71</v>
      </c>
      <c r="C7" s="66">
        <v>383722</v>
      </c>
      <c r="D7" s="66">
        <v>436751</v>
      </c>
      <c r="E7" s="66">
        <v>392431</v>
      </c>
      <c r="F7" s="66">
        <v>409304</v>
      </c>
      <c r="G7" s="66">
        <v>363435</v>
      </c>
      <c r="H7" s="66">
        <v>350353</v>
      </c>
      <c r="I7" s="66">
        <v>341017</v>
      </c>
      <c r="J7" s="66">
        <v>333274</v>
      </c>
      <c r="K7" s="66">
        <v>343232</v>
      </c>
      <c r="L7" s="66">
        <v>327723</v>
      </c>
      <c r="M7" s="66">
        <v>275074</v>
      </c>
      <c r="N7" s="66">
        <v>252671</v>
      </c>
      <c r="O7" s="67">
        <f t="shared" si="0"/>
        <v>1.0209702342714757E-2</v>
      </c>
      <c r="P7" s="14">
        <f>('01 ARGINDARRA'!N7-'01 ARGINDARRA'!M7)/'01 ARGINDARRA'!M7</f>
        <v>-8.1443538829551326E-2</v>
      </c>
      <c r="Q7" s="14">
        <f>('01 ARGINDARRA'!N7-'01 ARGINDARRA'!D7)/'01 ARGINDARRA'!D7</f>
        <v>-0.42147585237354923</v>
      </c>
    </row>
    <row r="8" spans="1:17" s="61" customFormat="1" ht="12.6" x14ac:dyDescent="0.25">
      <c r="A8" s="65" t="s">
        <v>94</v>
      </c>
      <c r="B8" s="65" t="s">
        <v>71</v>
      </c>
      <c r="C8" s="66">
        <v>455638</v>
      </c>
      <c r="D8" s="66">
        <v>494268</v>
      </c>
      <c r="E8" s="66">
        <v>470593</v>
      </c>
      <c r="F8" s="66">
        <v>476408</v>
      </c>
      <c r="G8" s="66">
        <v>452671</v>
      </c>
      <c r="H8" s="66">
        <v>407659</v>
      </c>
      <c r="I8" s="66">
        <v>424265</v>
      </c>
      <c r="J8" s="66">
        <v>400983</v>
      </c>
      <c r="K8" s="66">
        <v>353558</v>
      </c>
      <c r="L8" s="66">
        <v>324009</v>
      </c>
      <c r="M8" s="66">
        <v>310993</v>
      </c>
      <c r="N8" s="66">
        <v>302126</v>
      </c>
      <c r="O8" s="67">
        <f t="shared" si="0"/>
        <v>1.2208035469029049E-2</v>
      </c>
      <c r="P8" s="14">
        <f>('01 ARGINDARRA'!N8-'01 ARGINDARRA'!M8)/'01 ARGINDARRA'!M8</f>
        <v>-2.8511895766142645E-2</v>
      </c>
      <c r="Q8" s="14">
        <f>('01 ARGINDARRA'!N8-'01 ARGINDARRA'!D8)/'01 ARGINDARRA'!D8</f>
        <v>-0.38874052133660281</v>
      </c>
    </row>
    <row r="9" spans="1:17" ht="12.6" x14ac:dyDescent="0.25">
      <c r="A9" s="68" t="s">
        <v>86</v>
      </c>
      <c r="B9" s="68" t="s">
        <v>71</v>
      </c>
      <c r="C9" s="69">
        <v>752863</v>
      </c>
      <c r="D9" s="69">
        <v>851386</v>
      </c>
      <c r="E9" s="69">
        <v>892553</v>
      </c>
      <c r="F9" s="69">
        <v>790219</v>
      </c>
      <c r="G9" s="69">
        <v>786199</v>
      </c>
      <c r="H9" s="69">
        <v>773640</v>
      </c>
      <c r="I9" s="69">
        <v>650152</v>
      </c>
      <c r="J9" s="69">
        <v>745982</v>
      </c>
      <c r="K9" s="69">
        <v>829840</v>
      </c>
      <c r="L9" s="69">
        <v>748552</v>
      </c>
      <c r="M9" s="69">
        <v>730844</v>
      </c>
      <c r="N9" s="69">
        <v>625297</v>
      </c>
      <c r="O9" s="70">
        <f>N9/$N$40</f>
        <v>2.5266438355776917E-2</v>
      </c>
      <c r="P9" s="14">
        <f>('01 ARGINDARRA'!N9-'01 ARGINDARRA'!M9)/'01 ARGINDARRA'!M9</f>
        <v>-0.14441796060445183</v>
      </c>
      <c r="Q9" s="14">
        <f>('01 ARGINDARRA'!N9-'01 ARGINDARRA'!D9)/'01 ARGINDARRA'!D9</f>
        <v>-0.26555404951455625</v>
      </c>
    </row>
    <row r="10" spans="1:17" ht="12.6" x14ac:dyDescent="0.25">
      <c r="A10" s="68" t="s">
        <v>88</v>
      </c>
      <c r="B10" s="68" t="s">
        <v>71</v>
      </c>
      <c r="C10" s="69">
        <v>385758</v>
      </c>
      <c r="D10" s="69">
        <v>331170</v>
      </c>
      <c r="E10" s="69">
        <v>301433</v>
      </c>
      <c r="F10" s="69">
        <v>286830</v>
      </c>
      <c r="G10" s="69">
        <v>279981</v>
      </c>
      <c r="H10" s="69">
        <v>266131</v>
      </c>
      <c r="I10" s="69">
        <v>289107</v>
      </c>
      <c r="J10" s="69">
        <v>290613</v>
      </c>
      <c r="K10" s="69">
        <v>282805</v>
      </c>
      <c r="L10" s="69">
        <v>257601</v>
      </c>
      <c r="M10" s="69">
        <v>242654</v>
      </c>
      <c r="N10" s="69">
        <v>203469</v>
      </c>
      <c r="O10" s="70">
        <f t="shared" ref="O10:O39" si="1">N10/$N$40</f>
        <v>8.221592212679053E-3</v>
      </c>
      <c r="P10" s="14">
        <f>('01 ARGINDARRA'!N10-'01 ARGINDARRA'!M10)/'01 ARGINDARRA'!M10</f>
        <v>-0.16148507751778252</v>
      </c>
      <c r="Q10" s="14">
        <f>('01 ARGINDARRA'!N10-'01 ARGINDARRA'!D10)/'01 ARGINDARRA'!D10</f>
        <v>-0.38560558021559926</v>
      </c>
    </row>
    <row r="11" spans="1:17" ht="12.6" x14ac:dyDescent="0.25">
      <c r="A11" s="68" t="s">
        <v>87</v>
      </c>
      <c r="B11" s="68" t="s">
        <v>71</v>
      </c>
      <c r="C11" s="69">
        <v>782226</v>
      </c>
      <c r="D11" s="69">
        <v>851481</v>
      </c>
      <c r="E11" s="69">
        <v>799222</v>
      </c>
      <c r="F11" s="69">
        <v>868560</v>
      </c>
      <c r="G11" s="69">
        <v>887837</v>
      </c>
      <c r="H11" s="69">
        <v>895631</v>
      </c>
      <c r="I11" s="69">
        <v>908043</v>
      </c>
      <c r="J11" s="69">
        <v>888200</v>
      </c>
      <c r="K11" s="69">
        <v>912109</v>
      </c>
      <c r="L11" s="69">
        <v>885856</v>
      </c>
      <c r="M11" s="69">
        <v>896272</v>
      </c>
      <c r="N11" s="69">
        <v>784255</v>
      </c>
      <c r="O11" s="70">
        <f t="shared" si="1"/>
        <v>3.1689470144123238E-2</v>
      </c>
      <c r="P11" s="14">
        <f>('01 ARGINDARRA'!N11-'01 ARGINDARRA'!M11)/'01 ARGINDARRA'!M11</f>
        <v>-0.1249810325436921</v>
      </c>
      <c r="Q11" s="14">
        <f>('01 ARGINDARRA'!N11-'01 ARGINDARRA'!D11)/'01 ARGINDARRA'!D11</f>
        <v>-7.8951849777035538E-2</v>
      </c>
    </row>
    <row r="12" spans="1:17" ht="12.6" x14ac:dyDescent="0.25">
      <c r="A12" s="68" t="s">
        <v>95</v>
      </c>
      <c r="B12" s="68" t="s">
        <v>71</v>
      </c>
      <c r="C12" s="69">
        <f t="shared" ref="C12:N12" si="2">SUM(C13:C20)</f>
        <v>359293</v>
      </c>
      <c r="D12" s="69">
        <f t="shared" si="2"/>
        <v>412872</v>
      </c>
      <c r="E12" s="69">
        <f t="shared" si="2"/>
        <v>429949</v>
      </c>
      <c r="F12" s="69">
        <f t="shared" si="2"/>
        <v>418174</v>
      </c>
      <c r="G12" s="69">
        <f t="shared" si="2"/>
        <v>383857</v>
      </c>
      <c r="H12" s="69">
        <f t="shared" si="2"/>
        <v>350140</v>
      </c>
      <c r="I12" s="69">
        <f t="shared" si="2"/>
        <v>317214</v>
      </c>
      <c r="J12" s="69">
        <f t="shared" si="2"/>
        <v>320133</v>
      </c>
      <c r="K12" s="69">
        <f t="shared" si="2"/>
        <v>327842</v>
      </c>
      <c r="L12" s="69">
        <f t="shared" si="2"/>
        <v>336741</v>
      </c>
      <c r="M12" s="69">
        <f t="shared" si="2"/>
        <v>355081</v>
      </c>
      <c r="N12" s="69">
        <f t="shared" si="2"/>
        <v>396865</v>
      </c>
      <c r="O12" s="70">
        <f t="shared" si="1"/>
        <v>1.6036163707910653E-2</v>
      </c>
      <c r="P12" s="14">
        <f>('01 ARGINDARRA'!N12-'01 ARGINDARRA'!M12)/'01 ARGINDARRA'!M12</f>
        <v>0.11767455876264853</v>
      </c>
      <c r="Q12" s="14">
        <f>('01 ARGINDARRA'!N12-'01 ARGINDARRA'!D12)/'01 ARGINDARRA'!D12</f>
        <v>-3.8769885097560505E-2</v>
      </c>
    </row>
    <row r="13" spans="1:17" s="74" customFormat="1" ht="12.6" x14ac:dyDescent="0.25">
      <c r="A13" s="71" t="s">
        <v>96</v>
      </c>
      <c r="B13" s="71" t="s">
        <v>71</v>
      </c>
      <c r="C13" s="72">
        <v>40197</v>
      </c>
      <c r="D13" s="72">
        <v>40227</v>
      </c>
      <c r="E13" s="72">
        <v>43061</v>
      </c>
      <c r="F13" s="72">
        <v>44297</v>
      </c>
      <c r="G13" s="72">
        <v>42006</v>
      </c>
      <c r="H13" s="72">
        <v>37647</v>
      </c>
      <c r="I13" s="72">
        <v>35962</v>
      </c>
      <c r="J13" s="72">
        <v>35127</v>
      </c>
      <c r="K13" s="72">
        <v>34895</v>
      </c>
      <c r="L13" s="72">
        <v>46406</v>
      </c>
      <c r="M13" s="72">
        <v>43164</v>
      </c>
      <c r="N13" s="72">
        <v>36495</v>
      </c>
      <c r="O13" s="73">
        <f t="shared" si="1"/>
        <v>1.4746571114111831E-3</v>
      </c>
      <c r="P13" s="14">
        <f>('01 ARGINDARRA'!N13-'01 ARGINDARRA'!M13)/'01 ARGINDARRA'!M13</f>
        <v>-0.15450375312760634</v>
      </c>
      <c r="Q13" s="14">
        <f>('01 ARGINDARRA'!N13-'01 ARGINDARRA'!D13)/'01 ARGINDARRA'!D13</f>
        <v>-9.2773510328883591E-2</v>
      </c>
    </row>
    <row r="14" spans="1:17" s="74" customFormat="1" ht="12.6" x14ac:dyDescent="0.25">
      <c r="A14" s="71" t="s">
        <v>97</v>
      </c>
      <c r="B14" s="71" t="s">
        <v>71</v>
      </c>
      <c r="C14" s="72">
        <v>45643</v>
      </c>
      <c r="D14" s="72">
        <v>52877</v>
      </c>
      <c r="E14" s="72">
        <v>53287</v>
      </c>
      <c r="F14" s="72">
        <v>50574</v>
      </c>
      <c r="G14" s="72">
        <v>46173</v>
      </c>
      <c r="H14" s="72">
        <v>47389</v>
      </c>
      <c r="I14" s="72">
        <v>42425</v>
      </c>
      <c r="J14" s="72">
        <v>43644</v>
      </c>
      <c r="K14" s="72">
        <v>35474</v>
      </c>
      <c r="L14" s="72">
        <v>53738</v>
      </c>
      <c r="M14" s="72">
        <v>50681</v>
      </c>
      <c r="N14" s="72">
        <v>63386</v>
      </c>
      <c r="O14" s="73">
        <f t="shared" si="1"/>
        <v>2.5612444352352175E-3</v>
      </c>
      <c r="P14" s="14">
        <f>('01 ARGINDARRA'!N14-'01 ARGINDARRA'!M14)/'01 ARGINDARRA'!M14</f>
        <v>0.25068566129318681</v>
      </c>
      <c r="Q14" s="14">
        <f>('01 ARGINDARRA'!N14-'01 ARGINDARRA'!D14)/'01 ARGINDARRA'!D14</f>
        <v>0.1987442555364336</v>
      </c>
    </row>
    <row r="15" spans="1:17" s="74" customFormat="1" ht="12.6" x14ac:dyDescent="0.25">
      <c r="A15" s="71" t="s">
        <v>98</v>
      </c>
      <c r="B15" s="71" t="s">
        <v>71</v>
      </c>
      <c r="C15" s="72">
        <v>49634</v>
      </c>
      <c r="D15" s="72">
        <v>53787</v>
      </c>
      <c r="E15" s="72">
        <v>58899</v>
      </c>
      <c r="F15" s="72">
        <v>57259</v>
      </c>
      <c r="G15" s="72">
        <v>58133</v>
      </c>
      <c r="H15" s="72">
        <v>48873</v>
      </c>
      <c r="I15" s="72">
        <v>44686</v>
      </c>
      <c r="J15" s="72">
        <v>44741</v>
      </c>
      <c r="K15" s="72">
        <v>49505</v>
      </c>
      <c r="L15" s="72">
        <v>44629</v>
      </c>
      <c r="M15" s="72">
        <v>46702</v>
      </c>
      <c r="N15" s="72">
        <v>46809</v>
      </c>
      <c r="O15" s="73">
        <f t="shared" si="1"/>
        <v>1.8914159399382401E-3</v>
      </c>
      <c r="P15" s="14">
        <f>('01 ARGINDARRA'!N15-'01 ARGINDARRA'!M15)/'01 ARGINDARRA'!M15</f>
        <v>2.2911224358699842E-3</v>
      </c>
      <c r="Q15" s="14">
        <f>('01 ARGINDARRA'!N15-'01 ARGINDARRA'!D15)/'01 ARGINDARRA'!D15</f>
        <v>-0.12973395058285458</v>
      </c>
    </row>
    <row r="16" spans="1:17" s="74" customFormat="1" ht="12.6" x14ac:dyDescent="0.25">
      <c r="A16" s="71" t="s">
        <v>99</v>
      </c>
      <c r="B16" s="71" t="s">
        <v>71</v>
      </c>
      <c r="C16" s="72">
        <v>40347</v>
      </c>
      <c r="D16" s="72">
        <v>42756</v>
      </c>
      <c r="E16" s="72">
        <v>41593</v>
      </c>
      <c r="F16" s="72">
        <v>41042</v>
      </c>
      <c r="G16" s="72">
        <v>39869</v>
      </c>
      <c r="H16" s="72">
        <v>39178</v>
      </c>
      <c r="I16" s="72">
        <v>34311</v>
      </c>
      <c r="J16" s="72">
        <v>38019</v>
      </c>
      <c r="K16" s="72">
        <v>46639</v>
      </c>
      <c r="L16" s="72">
        <v>44853</v>
      </c>
      <c r="M16" s="72">
        <v>33213</v>
      </c>
      <c r="N16" s="72">
        <v>60668</v>
      </c>
      <c r="O16" s="73">
        <f t="shared" si="1"/>
        <v>2.4514179376652601E-3</v>
      </c>
      <c r="P16" s="14">
        <f>('01 ARGINDARRA'!N16-'01 ARGINDARRA'!M16)/'01 ARGINDARRA'!M16</f>
        <v>0.82663414927889678</v>
      </c>
      <c r="Q16" s="14">
        <f>('01 ARGINDARRA'!N16-'01 ARGINDARRA'!D16)/'01 ARGINDARRA'!D16</f>
        <v>0.41893535410234822</v>
      </c>
    </row>
    <row r="17" spans="1:17" s="74" customFormat="1" ht="12.6" x14ac:dyDescent="0.25">
      <c r="A17" s="71" t="s">
        <v>100</v>
      </c>
      <c r="B17" s="71" t="s">
        <v>71</v>
      </c>
      <c r="C17" s="72">
        <v>41747</v>
      </c>
      <c r="D17" s="72">
        <v>75712</v>
      </c>
      <c r="E17" s="72">
        <v>76203</v>
      </c>
      <c r="F17" s="72">
        <v>74332</v>
      </c>
      <c r="G17" s="72">
        <v>52236</v>
      </c>
      <c r="H17" s="72">
        <v>40571</v>
      </c>
      <c r="I17" s="72">
        <v>41445</v>
      </c>
      <c r="J17" s="72">
        <v>41518</v>
      </c>
      <c r="K17" s="72">
        <v>40433</v>
      </c>
      <c r="L17" s="72">
        <v>39950</v>
      </c>
      <c r="M17" s="72">
        <v>37952</v>
      </c>
      <c r="N17" s="72">
        <v>39833</v>
      </c>
      <c r="O17" s="73">
        <f t="shared" si="1"/>
        <v>1.6095360109286659E-3</v>
      </c>
      <c r="P17" s="14">
        <f>('01 ARGINDARRA'!N17-'01 ARGINDARRA'!M17)/'01 ARGINDARRA'!M17</f>
        <v>4.9562605396290052E-2</v>
      </c>
      <c r="Q17" s="14">
        <f>('01 ARGINDARRA'!N17-'01 ARGINDARRA'!D17)/'01 ARGINDARRA'!D17</f>
        <v>-0.47388789095519862</v>
      </c>
    </row>
    <row r="18" spans="1:17" s="74" customFormat="1" ht="12.6" x14ac:dyDescent="0.25">
      <c r="A18" s="71" t="s">
        <v>101</v>
      </c>
      <c r="B18" s="71" t="s">
        <v>71</v>
      </c>
      <c r="C18" s="72">
        <v>39106</v>
      </c>
      <c r="D18" s="72">
        <v>39841</v>
      </c>
      <c r="E18" s="72">
        <v>48097</v>
      </c>
      <c r="F18" s="72">
        <v>44580</v>
      </c>
      <c r="G18" s="72">
        <v>44383</v>
      </c>
      <c r="H18" s="72">
        <v>41910</v>
      </c>
      <c r="I18" s="72">
        <v>38998</v>
      </c>
      <c r="J18" s="72">
        <v>41285</v>
      </c>
      <c r="K18" s="72">
        <v>47177</v>
      </c>
      <c r="L18" s="72">
        <v>33774</v>
      </c>
      <c r="M18" s="72">
        <v>64171</v>
      </c>
      <c r="N18" s="72">
        <v>53356</v>
      </c>
      <c r="O18" s="73">
        <f t="shared" si="1"/>
        <v>2.1559612230841237E-3</v>
      </c>
      <c r="P18" s="14">
        <f>('01 ARGINDARRA'!N18-'01 ARGINDARRA'!M18)/'01 ARGINDARRA'!M18</f>
        <v>-0.16853407302363996</v>
      </c>
      <c r="Q18" s="14">
        <f>('01 ARGINDARRA'!N18-'01 ARGINDARRA'!D18)/'01 ARGINDARRA'!D18</f>
        <v>0.33922341306694109</v>
      </c>
    </row>
    <row r="19" spans="1:17" s="74" customFormat="1" ht="12.6" x14ac:dyDescent="0.25">
      <c r="A19" s="71" t="s">
        <v>102</v>
      </c>
      <c r="B19" s="71" t="s">
        <v>71</v>
      </c>
      <c r="C19" s="72">
        <v>61880</v>
      </c>
      <c r="D19" s="72">
        <v>59761</v>
      </c>
      <c r="E19" s="72">
        <v>61875</v>
      </c>
      <c r="F19" s="72">
        <v>63054</v>
      </c>
      <c r="G19" s="72">
        <v>57637</v>
      </c>
      <c r="H19" s="72">
        <v>54758</v>
      </c>
      <c r="I19" s="72">
        <v>48403</v>
      </c>
      <c r="J19" s="72">
        <v>44604</v>
      </c>
      <c r="K19" s="72">
        <v>45882</v>
      </c>
      <c r="L19" s="72">
        <v>45836</v>
      </c>
      <c r="M19" s="72">
        <v>42545</v>
      </c>
      <c r="N19" s="72">
        <v>58318</v>
      </c>
      <c r="O19" s="73">
        <f t="shared" si="1"/>
        <v>2.3564612528641561E-3</v>
      </c>
      <c r="P19" s="14">
        <f>('01 ARGINDARRA'!N19-'01 ARGINDARRA'!M19)/'01 ARGINDARRA'!M19</f>
        <v>0.37073686684686802</v>
      </c>
      <c r="Q19" s="14">
        <f>('01 ARGINDARRA'!N19-'01 ARGINDARRA'!D19)/'01 ARGINDARRA'!D19</f>
        <v>-2.4146182292799651E-2</v>
      </c>
    </row>
    <row r="20" spans="1:17" s="74" customFormat="1" ht="12.6" x14ac:dyDescent="0.25">
      <c r="A20" s="71" t="s">
        <v>103</v>
      </c>
      <c r="B20" s="71" t="s">
        <v>71</v>
      </c>
      <c r="C20" s="72">
        <v>40739</v>
      </c>
      <c r="D20" s="72">
        <v>47911</v>
      </c>
      <c r="E20" s="72">
        <v>46934</v>
      </c>
      <c r="F20" s="72">
        <v>43036</v>
      </c>
      <c r="G20" s="72">
        <v>43420</v>
      </c>
      <c r="H20" s="72">
        <v>39814</v>
      </c>
      <c r="I20" s="72">
        <v>30984</v>
      </c>
      <c r="J20" s="72">
        <v>31195</v>
      </c>
      <c r="K20" s="72">
        <v>27837</v>
      </c>
      <c r="L20" s="72">
        <v>27555</v>
      </c>
      <c r="M20" s="72">
        <v>36653</v>
      </c>
      <c r="N20" s="72">
        <v>38000</v>
      </c>
      <c r="O20" s="73">
        <f t="shared" si="1"/>
        <v>1.535469796783805E-3</v>
      </c>
      <c r="P20" s="14">
        <f>('01 ARGINDARRA'!N20-'01 ARGINDARRA'!M20)/'01 ARGINDARRA'!M20</f>
        <v>3.6750061386516791E-2</v>
      </c>
      <c r="Q20" s="14">
        <f>('01 ARGINDARRA'!N20-'01 ARGINDARRA'!D20)/'01 ARGINDARRA'!D20</f>
        <v>-0.2068627246352612</v>
      </c>
    </row>
    <row r="21" spans="1:17" ht="12.6" x14ac:dyDescent="0.25">
      <c r="A21" s="68" t="s">
        <v>104</v>
      </c>
      <c r="B21" s="68" t="s">
        <v>71</v>
      </c>
      <c r="C21" s="69">
        <f t="shared" ref="C21:N21" si="3">SUM(C22:C25)</f>
        <v>386849</v>
      </c>
      <c r="D21" s="69">
        <f t="shared" si="3"/>
        <v>444362</v>
      </c>
      <c r="E21" s="69">
        <f t="shared" si="3"/>
        <v>415539</v>
      </c>
      <c r="F21" s="69">
        <f t="shared" si="3"/>
        <v>368710</v>
      </c>
      <c r="G21" s="69">
        <f t="shared" si="3"/>
        <v>324962</v>
      </c>
      <c r="H21" s="69">
        <f t="shared" si="3"/>
        <v>328851</v>
      </c>
      <c r="I21" s="69">
        <f t="shared" si="3"/>
        <v>319095</v>
      </c>
      <c r="J21" s="69">
        <f t="shared" si="3"/>
        <v>301334</v>
      </c>
      <c r="K21" s="69">
        <f t="shared" si="3"/>
        <v>299879</v>
      </c>
      <c r="L21" s="69">
        <f t="shared" si="3"/>
        <v>312153</v>
      </c>
      <c r="M21" s="69">
        <f t="shared" si="3"/>
        <v>322351</v>
      </c>
      <c r="N21" s="69">
        <f t="shared" si="3"/>
        <v>289253</v>
      </c>
      <c r="O21" s="70">
        <f t="shared" si="1"/>
        <v>1.1687874871818577E-2</v>
      </c>
      <c r="P21" s="14">
        <f>('01 ARGINDARRA'!N21-'01 ARGINDARRA'!M21)/'01 ARGINDARRA'!M21</f>
        <v>-0.10267689568203604</v>
      </c>
      <c r="Q21" s="14">
        <f>('01 ARGINDARRA'!N21-'01 ARGINDARRA'!D21)/'01 ARGINDARRA'!D21</f>
        <v>-0.34906000063011688</v>
      </c>
    </row>
    <row r="22" spans="1:17" s="74" customFormat="1" ht="12.6" x14ac:dyDescent="0.25">
      <c r="A22" s="71" t="s">
        <v>60</v>
      </c>
      <c r="B22" s="71" t="s">
        <v>71</v>
      </c>
      <c r="C22" s="72">
        <v>116160</v>
      </c>
      <c r="D22" s="72">
        <v>111525</v>
      </c>
      <c r="E22" s="72">
        <v>104621</v>
      </c>
      <c r="F22" s="72">
        <v>100703</v>
      </c>
      <c r="G22" s="72">
        <v>78311</v>
      </c>
      <c r="H22" s="72">
        <v>114121</v>
      </c>
      <c r="I22" s="72">
        <v>98600</v>
      </c>
      <c r="J22" s="72">
        <v>98267</v>
      </c>
      <c r="K22" s="72">
        <v>101855</v>
      </c>
      <c r="L22" s="72">
        <v>98945</v>
      </c>
      <c r="M22" s="72">
        <v>132457</v>
      </c>
      <c r="N22" s="72">
        <v>112184</v>
      </c>
      <c r="O22" s="73">
        <f t="shared" si="1"/>
        <v>4.5330300969051154E-3</v>
      </c>
      <c r="P22" s="14">
        <f>('01 ARGINDARRA'!N22-'01 ARGINDARRA'!M22)/'01 ARGINDARRA'!M22</f>
        <v>-0.15305344375910673</v>
      </c>
      <c r="Q22" s="14">
        <f>('01 ARGINDARRA'!N22-'01 ARGINDARRA'!D22)/'01 ARGINDARRA'!D22</f>
        <v>5.908989015915714E-3</v>
      </c>
    </row>
    <row r="23" spans="1:17" s="74" customFormat="1" ht="12.6" x14ac:dyDescent="0.25">
      <c r="A23" s="71" t="s">
        <v>64</v>
      </c>
      <c r="B23" s="71" t="s">
        <v>71</v>
      </c>
      <c r="C23" s="72">
        <v>164919</v>
      </c>
      <c r="D23" s="72">
        <v>158958</v>
      </c>
      <c r="E23" s="72">
        <v>149940</v>
      </c>
      <c r="F23" s="72">
        <v>138318</v>
      </c>
      <c r="G23" s="72">
        <v>119789</v>
      </c>
      <c r="H23" s="72">
        <v>110385</v>
      </c>
      <c r="I23" s="72">
        <v>109448</v>
      </c>
      <c r="J23" s="72">
        <v>106505</v>
      </c>
      <c r="K23" s="72">
        <v>98639</v>
      </c>
      <c r="L23" s="72">
        <v>101959</v>
      </c>
      <c r="M23" s="72">
        <v>85102</v>
      </c>
      <c r="N23" s="72">
        <v>70072</v>
      </c>
      <c r="O23" s="73">
        <f t="shared" si="1"/>
        <v>2.8314063052693361E-3</v>
      </c>
      <c r="P23" s="14">
        <f>('01 ARGINDARRA'!N23-'01 ARGINDARRA'!M23)/'01 ARGINDARRA'!M23</f>
        <v>-0.17661159549716809</v>
      </c>
      <c r="Q23" s="14">
        <f>('01 ARGINDARRA'!N23-'01 ARGINDARRA'!D23)/'01 ARGINDARRA'!D23</f>
        <v>-0.55917915424200104</v>
      </c>
    </row>
    <row r="24" spans="1:17" s="74" customFormat="1" ht="12.6" x14ac:dyDescent="0.25">
      <c r="A24" s="71" t="s">
        <v>66</v>
      </c>
      <c r="B24" s="71" t="s">
        <v>71</v>
      </c>
      <c r="C24" s="72">
        <v>23540</v>
      </c>
      <c r="D24" s="72">
        <v>67979</v>
      </c>
      <c r="E24" s="72">
        <v>70677</v>
      </c>
      <c r="F24" s="72">
        <v>46054</v>
      </c>
      <c r="G24" s="72">
        <v>49939</v>
      </c>
      <c r="H24" s="72">
        <v>46614</v>
      </c>
      <c r="I24" s="72">
        <v>48377</v>
      </c>
      <c r="J24" s="72">
        <v>40747</v>
      </c>
      <c r="K24" s="72">
        <v>45161</v>
      </c>
      <c r="L24" s="72">
        <v>48545</v>
      </c>
      <c r="M24" s="72">
        <v>46827</v>
      </c>
      <c r="N24" s="72">
        <v>56771</v>
      </c>
      <c r="O24" s="73">
        <f t="shared" si="1"/>
        <v>2.2939514692950891E-3</v>
      </c>
      <c r="P24" s="14">
        <f>('01 ARGINDARRA'!N24-'01 ARGINDARRA'!M24)/'01 ARGINDARRA'!M24</f>
        <v>0.21235611933286352</v>
      </c>
      <c r="Q24" s="14">
        <f>('01 ARGINDARRA'!N24-'01 ARGINDARRA'!D24)/'01 ARGINDARRA'!D24</f>
        <v>-0.16487444652024891</v>
      </c>
    </row>
    <row r="25" spans="1:17" s="74" customFormat="1" ht="12.6" x14ac:dyDescent="0.25">
      <c r="A25" s="71" t="s">
        <v>67</v>
      </c>
      <c r="B25" s="71" t="s">
        <v>71</v>
      </c>
      <c r="C25" s="72">
        <v>82230</v>
      </c>
      <c r="D25" s="72">
        <v>105900</v>
      </c>
      <c r="E25" s="72">
        <v>90301</v>
      </c>
      <c r="F25" s="72">
        <v>83635</v>
      </c>
      <c r="G25" s="72">
        <v>76923</v>
      </c>
      <c r="H25" s="72">
        <v>57731</v>
      </c>
      <c r="I25" s="72">
        <v>62670</v>
      </c>
      <c r="J25" s="72">
        <v>55815</v>
      </c>
      <c r="K25" s="72">
        <v>54224</v>
      </c>
      <c r="L25" s="72">
        <v>62704</v>
      </c>
      <c r="M25" s="72">
        <v>57965</v>
      </c>
      <c r="N25" s="72">
        <v>50226</v>
      </c>
      <c r="O25" s="73">
        <f t="shared" si="1"/>
        <v>2.0294870003490367E-3</v>
      </c>
      <c r="P25" s="14">
        <f>('01 ARGINDARRA'!N25-'01 ARGINDARRA'!M25)/'01 ARGINDARRA'!M25</f>
        <v>-0.13351160182868974</v>
      </c>
      <c r="Q25" s="14">
        <f>('01 ARGINDARRA'!N25-'01 ARGINDARRA'!D25)/'01 ARGINDARRA'!D25</f>
        <v>-0.5257223796033994</v>
      </c>
    </row>
    <row r="26" spans="1:17" ht="12.6" x14ac:dyDescent="0.25">
      <c r="A26" s="68" t="s">
        <v>105</v>
      </c>
      <c r="B26" s="68" t="s">
        <v>71</v>
      </c>
      <c r="C26" s="69">
        <v>123700</v>
      </c>
      <c r="D26" s="69">
        <v>137193</v>
      </c>
      <c r="E26" s="69">
        <v>125017</v>
      </c>
      <c r="F26" s="69">
        <v>106331</v>
      </c>
      <c r="G26" s="69">
        <v>82649</v>
      </c>
      <c r="H26" s="69">
        <v>77830</v>
      </c>
      <c r="I26" s="69">
        <v>55550</v>
      </c>
      <c r="J26" s="69">
        <v>71489</v>
      </c>
      <c r="K26" s="69">
        <v>63407</v>
      </c>
      <c r="L26" s="69">
        <v>74235</v>
      </c>
      <c r="M26" s="69">
        <v>46528</v>
      </c>
      <c r="N26" s="69">
        <v>34230</v>
      </c>
      <c r="O26" s="70">
        <f t="shared" si="1"/>
        <v>1.3831350301028854E-3</v>
      </c>
      <c r="P26" s="14">
        <f>('01 ARGINDARRA'!N26-'01 ARGINDARRA'!M26)/'01 ARGINDARRA'!M26</f>
        <v>-0.26431396148555708</v>
      </c>
      <c r="Q26" s="14">
        <f>('01 ARGINDARRA'!N26-'01 ARGINDARRA'!D26)/'01 ARGINDARRA'!D26</f>
        <v>-0.75049747436093683</v>
      </c>
    </row>
    <row r="27" spans="1:17" ht="12.6" x14ac:dyDescent="0.25">
      <c r="A27" s="68" t="s">
        <v>106</v>
      </c>
      <c r="B27" s="68" t="s">
        <v>71</v>
      </c>
      <c r="C27" s="69">
        <v>471974</v>
      </c>
      <c r="D27" s="69">
        <v>454363</v>
      </c>
      <c r="E27" s="69">
        <v>475885</v>
      </c>
      <c r="F27" s="69">
        <v>425971</v>
      </c>
      <c r="G27" s="69">
        <v>425945</v>
      </c>
      <c r="H27" s="69">
        <v>381859</v>
      </c>
      <c r="I27" s="69">
        <v>375526</v>
      </c>
      <c r="J27" s="69">
        <v>411171</v>
      </c>
      <c r="K27" s="69">
        <v>361688</v>
      </c>
      <c r="L27" s="69">
        <v>282872</v>
      </c>
      <c r="M27" s="69">
        <v>402315</v>
      </c>
      <c r="N27" s="69">
        <v>335160</v>
      </c>
      <c r="O27" s="70">
        <f t="shared" si="1"/>
        <v>1.354284360763316E-2</v>
      </c>
      <c r="P27" s="14">
        <f>('01 ARGINDARRA'!N27-'01 ARGINDARRA'!M27)/'01 ARGINDARRA'!M27</f>
        <v>-0.16692144215353641</v>
      </c>
      <c r="Q27" s="14">
        <f>('01 ARGINDARRA'!N27-'01 ARGINDARRA'!D27)/'01 ARGINDARRA'!D27</f>
        <v>-0.26235190805589365</v>
      </c>
    </row>
    <row r="28" spans="1:17" ht="12.6" x14ac:dyDescent="0.25">
      <c r="A28" s="68" t="s">
        <v>107</v>
      </c>
      <c r="B28" s="68" t="s">
        <v>71</v>
      </c>
      <c r="C28" s="69" t="s">
        <v>63</v>
      </c>
      <c r="D28" s="69" t="s">
        <v>63</v>
      </c>
      <c r="E28" s="69" t="s">
        <v>63</v>
      </c>
      <c r="F28" s="69" t="s">
        <v>63</v>
      </c>
      <c r="G28" s="69" t="s">
        <v>63</v>
      </c>
      <c r="H28" s="69" t="s">
        <v>63</v>
      </c>
      <c r="I28" s="69" t="s">
        <v>63</v>
      </c>
      <c r="J28" s="69" t="s">
        <v>63</v>
      </c>
      <c r="K28" s="69" t="s">
        <v>63</v>
      </c>
      <c r="L28" s="69">
        <v>115830</v>
      </c>
      <c r="M28" s="69">
        <v>276955</v>
      </c>
      <c r="N28" s="69">
        <v>234850</v>
      </c>
      <c r="O28" s="70">
        <f t="shared" si="1"/>
        <v>9.4896074151230685E-3</v>
      </c>
      <c r="P28" s="14">
        <f>('01 ARGINDARRA'!N28-'01 ARGINDARRA'!M28)/'01 ARGINDARRA'!M28</f>
        <v>-0.15202830784784532</v>
      </c>
      <c r="Q28" s="14"/>
    </row>
    <row r="29" spans="1:17" ht="12.6" x14ac:dyDescent="0.25">
      <c r="A29" s="68" t="s">
        <v>108</v>
      </c>
      <c r="B29" s="68" t="s">
        <v>71</v>
      </c>
      <c r="C29" s="69">
        <v>43290</v>
      </c>
      <c r="D29" s="69">
        <v>53064</v>
      </c>
      <c r="E29" s="69">
        <v>50544</v>
      </c>
      <c r="F29" s="69">
        <v>48403</v>
      </c>
      <c r="G29" s="69">
        <v>44807</v>
      </c>
      <c r="H29" s="69">
        <v>52774</v>
      </c>
      <c r="I29" s="69">
        <v>35444</v>
      </c>
      <c r="J29" s="69">
        <v>42571</v>
      </c>
      <c r="K29" s="69">
        <v>39389</v>
      </c>
      <c r="L29" s="69">
        <v>34001</v>
      </c>
      <c r="M29" s="69">
        <v>2515</v>
      </c>
      <c r="N29" s="69">
        <v>2220</v>
      </c>
      <c r="O29" s="70">
        <f t="shared" si="1"/>
        <v>8.9703761812106499E-5</v>
      </c>
      <c r="P29" s="14">
        <f>('01 ARGINDARRA'!N29-'01 ARGINDARRA'!M29)/'01 ARGINDARRA'!M29</f>
        <v>-0.1172962226640159</v>
      </c>
      <c r="Q29" s="14">
        <f>('01 ARGINDARRA'!N29-'01 ARGINDARRA'!D29)/'01 ARGINDARRA'!D29</f>
        <v>-0.95816372682044326</v>
      </c>
    </row>
    <row r="30" spans="1:17" ht="12.6" x14ac:dyDescent="0.25">
      <c r="A30" s="68" t="s">
        <v>109</v>
      </c>
      <c r="B30" s="68" t="s">
        <v>71</v>
      </c>
      <c r="C30" s="69">
        <v>127585</v>
      </c>
      <c r="D30" s="69">
        <v>127704</v>
      </c>
      <c r="E30" s="69">
        <v>122474</v>
      </c>
      <c r="F30" s="69">
        <v>88703</v>
      </c>
      <c r="G30" s="69">
        <v>111520</v>
      </c>
      <c r="H30" s="69">
        <v>33035</v>
      </c>
      <c r="I30" s="69">
        <v>27137</v>
      </c>
      <c r="J30" s="69">
        <v>36133</v>
      </c>
      <c r="K30" s="69" t="s">
        <v>63</v>
      </c>
      <c r="L30" s="69" t="s">
        <v>63</v>
      </c>
      <c r="M30" s="69" t="s">
        <v>63</v>
      </c>
      <c r="N30" s="69"/>
      <c r="O30" s="70"/>
      <c r="P30" s="14"/>
      <c r="Q30" s="14"/>
    </row>
    <row r="31" spans="1:17" ht="12.6" x14ac:dyDescent="0.25">
      <c r="A31" s="68" t="s">
        <v>110</v>
      </c>
      <c r="B31" s="68" t="s">
        <v>71</v>
      </c>
      <c r="C31" s="69" t="s">
        <v>63</v>
      </c>
      <c r="D31" s="69" t="s">
        <v>63</v>
      </c>
      <c r="E31" s="69">
        <v>408214</v>
      </c>
      <c r="F31" s="69">
        <v>873456</v>
      </c>
      <c r="G31" s="69">
        <v>997179</v>
      </c>
      <c r="H31" s="69">
        <v>892533</v>
      </c>
      <c r="I31" s="69">
        <v>966060</v>
      </c>
      <c r="J31" s="69">
        <v>940186</v>
      </c>
      <c r="K31" s="69">
        <v>950205</v>
      </c>
      <c r="L31" s="69">
        <v>961188</v>
      </c>
      <c r="M31" s="69">
        <v>1011397</v>
      </c>
      <c r="N31" s="69">
        <v>1047581</v>
      </c>
      <c r="O31" s="70">
        <f t="shared" si="1"/>
        <v>4.2329710136436188E-2</v>
      </c>
      <c r="P31" s="14">
        <f>('01 ARGINDARRA'!N31-'01 ARGINDARRA'!M31)/'01 ARGINDARRA'!M31</f>
        <v>3.577625798771402E-2</v>
      </c>
      <c r="Q31" s="14"/>
    </row>
    <row r="32" spans="1:17" ht="12.6" x14ac:dyDescent="0.25">
      <c r="A32" s="68" t="s">
        <v>111</v>
      </c>
      <c r="B32" s="68" t="s">
        <v>71</v>
      </c>
      <c r="C32" s="69" t="s">
        <v>63</v>
      </c>
      <c r="D32" s="69" t="s">
        <v>63</v>
      </c>
      <c r="E32" s="69" t="s">
        <v>63</v>
      </c>
      <c r="F32" s="69" t="s">
        <v>63</v>
      </c>
      <c r="G32" s="69" t="s">
        <v>63</v>
      </c>
      <c r="H32" s="69">
        <v>69245</v>
      </c>
      <c r="I32" s="69">
        <v>126512</v>
      </c>
      <c r="J32" s="69">
        <v>46709</v>
      </c>
      <c r="K32" s="69">
        <v>50192</v>
      </c>
      <c r="L32" s="69">
        <v>86665</v>
      </c>
      <c r="M32" s="69">
        <v>75240</v>
      </c>
      <c r="N32" s="69">
        <v>74371</v>
      </c>
      <c r="O32" s="70">
        <f t="shared" si="1"/>
        <v>3.0051164278054833E-3</v>
      </c>
      <c r="P32" s="14">
        <f>('01 ARGINDARRA'!N32-'01 ARGINDARRA'!M32)/'01 ARGINDARRA'!M32</f>
        <v>-1.1549707602339181E-2</v>
      </c>
      <c r="Q32" s="14"/>
    </row>
    <row r="33" spans="1:17" ht="12.6" x14ac:dyDescent="0.25">
      <c r="A33" s="68" t="s">
        <v>112</v>
      </c>
      <c r="B33" s="68" t="s">
        <v>71</v>
      </c>
      <c r="C33" s="69">
        <v>314642</v>
      </c>
      <c r="D33" s="69">
        <v>315768</v>
      </c>
      <c r="E33" s="69">
        <v>269421</v>
      </c>
      <c r="F33" s="69">
        <v>300972</v>
      </c>
      <c r="G33" s="69">
        <v>283713</v>
      </c>
      <c r="H33" s="69">
        <v>272896</v>
      </c>
      <c r="I33" s="69">
        <v>257152</v>
      </c>
      <c r="J33" s="69">
        <v>226612</v>
      </c>
      <c r="K33" s="69">
        <v>234972</v>
      </c>
      <c r="L33" s="69">
        <v>100910</v>
      </c>
      <c r="M33" s="69">
        <v>78860</v>
      </c>
      <c r="N33" s="69">
        <v>114740</v>
      </c>
      <c r="O33" s="70">
        <f t="shared" si="1"/>
        <v>4.636310644288784E-3</v>
      </c>
      <c r="P33" s="14">
        <f>('01 ARGINDARRA'!N33-'01 ARGINDARRA'!M33)/'01 ARGINDARRA'!M33</f>
        <v>0.45498351509003299</v>
      </c>
      <c r="Q33" s="14">
        <f>('01 ARGINDARRA'!N33-'01 ARGINDARRA'!D33)/'01 ARGINDARRA'!D33</f>
        <v>-0.63663195763978619</v>
      </c>
    </row>
    <row r="34" spans="1:17" ht="12.6" x14ac:dyDescent="0.25">
      <c r="A34" s="68" t="s">
        <v>113</v>
      </c>
      <c r="B34" s="68" t="s">
        <v>71</v>
      </c>
      <c r="C34" s="69">
        <v>69924</v>
      </c>
      <c r="D34" s="69">
        <v>64496</v>
      </c>
      <c r="E34" s="69">
        <v>57128</v>
      </c>
      <c r="F34" s="69">
        <v>57748</v>
      </c>
      <c r="G34" s="69">
        <v>53161</v>
      </c>
      <c r="H34" s="69">
        <v>47299</v>
      </c>
      <c r="I34" s="69">
        <v>45965</v>
      </c>
      <c r="J34" s="69">
        <v>44902</v>
      </c>
      <c r="K34" s="69">
        <v>49901</v>
      </c>
      <c r="L34" s="69">
        <v>46665</v>
      </c>
      <c r="M34" s="69">
        <v>45052</v>
      </c>
      <c r="N34" s="69">
        <v>35906</v>
      </c>
      <c r="O34" s="70">
        <f t="shared" si="1"/>
        <v>1.4508573295610343E-3</v>
      </c>
      <c r="P34" s="14">
        <f>('01 ARGINDARRA'!N34-'01 ARGINDARRA'!M34)/'01 ARGINDARRA'!M34</f>
        <v>-0.20300985527834503</v>
      </c>
      <c r="Q34" s="14">
        <f>('01 ARGINDARRA'!N34-'01 ARGINDARRA'!D34)/'01 ARGINDARRA'!D34</f>
        <v>-0.44328330439096997</v>
      </c>
    </row>
    <row r="35" spans="1:17" ht="12.6" x14ac:dyDescent="0.25">
      <c r="A35" s="68" t="s">
        <v>114</v>
      </c>
      <c r="B35" s="68" t="s">
        <v>71</v>
      </c>
      <c r="C35" s="69">
        <v>525844</v>
      </c>
      <c r="D35" s="69">
        <v>534541</v>
      </c>
      <c r="E35" s="69">
        <v>493096</v>
      </c>
      <c r="F35" s="69">
        <v>519693</v>
      </c>
      <c r="G35" s="69">
        <v>513003</v>
      </c>
      <c r="H35" s="69">
        <v>476046</v>
      </c>
      <c r="I35" s="69">
        <v>489770</v>
      </c>
      <c r="J35" s="69">
        <v>459405</v>
      </c>
      <c r="K35" s="69">
        <v>475706</v>
      </c>
      <c r="L35" s="69">
        <v>436672</v>
      </c>
      <c r="M35" s="69">
        <v>421652</v>
      </c>
      <c r="N35" s="69">
        <v>407192</v>
      </c>
      <c r="O35" s="70">
        <f t="shared" si="1"/>
        <v>1.6453447828736607E-2</v>
      </c>
      <c r="P35" s="14">
        <f>('01 ARGINDARRA'!N35-'01 ARGINDARRA'!M35)/'01 ARGINDARRA'!M35</f>
        <v>-3.4293682942331594E-2</v>
      </c>
      <c r="Q35" s="14">
        <f>('01 ARGINDARRA'!N35-'01 ARGINDARRA'!D35)/'01 ARGINDARRA'!D35</f>
        <v>-0.23823991050265556</v>
      </c>
    </row>
    <row r="36" spans="1:17" ht="24" x14ac:dyDescent="0.25">
      <c r="A36" s="75" t="s">
        <v>115</v>
      </c>
      <c r="B36" s="75" t="s">
        <v>71</v>
      </c>
      <c r="C36" s="76">
        <f t="shared" ref="C36:N36" si="4">SUM(C4:C12,C21,C26:C35)</f>
        <v>10004322</v>
      </c>
      <c r="D36" s="76">
        <f t="shared" si="4"/>
        <v>10554515</v>
      </c>
      <c r="E36" s="76">
        <f t="shared" si="4"/>
        <v>10217085</v>
      </c>
      <c r="F36" s="76">
        <f t="shared" si="4"/>
        <v>10459064</v>
      </c>
      <c r="G36" s="76">
        <f t="shared" si="4"/>
        <v>10054463</v>
      </c>
      <c r="H36" s="76">
        <f t="shared" si="4"/>
        <v>9870523</v>
      </c>
      <c r="I36" s="76">
        <f t="shared" si="4"/>
        <v>9664916</v>
      </c>
      <c r="J36" s="76">
        <f t="shared" si="4"/>
        <v>9570558</v>
      </c>
      <c r="K36" s="76">
        <f t="shared" si="4"/>
        <v>9592306</v>
      </c>
      <c r="L36" s="76">
        <f t="shared" si="4"/>
        <v>9297048</v>
      </c>
      <c r="M36" s="76">
        <f t="shared" si="4"/>
        <v>9228281</v>
      </c>
      <c r="N36" s="76">
        <f t="shared" si="4"/>
        <v>8824004</v>
      </c>
      <c r="O36" s="70">
        <f t="shared" si="1"/>
        <v>0.35655241128156534</v>
      </c>
      <c r="P36" s="14">
        <f>('01 ARGINDARRA'!N36-'01 ARGINDARRA'!M36)/'01 ARGINDARRA'!M36</f>
        <v>-4.3808483941917241E-2</v>
      </c>
      <c r="Q36" s="14">
        <f>('01 ARGINDARRA'!N36-'01 ARGINDARRA'!D36)/'01 ARGINDARRA'!D36</f>
        <v>-0.16395931030464214</v>
      </c>
    </row>
    <row r="37" spans="1:17" ht="12.6" x14ac:dyDescent="0.25">
      <c r="A37" s="68" t="s">
        <v>116</v>
      </c>
      <c r="B37" s="68" t="s">
        <v>71</v>
      </c>
      <c r="C37" s="69">
        <f t="shared" ref="C37:N37" si="5">SUM(C38:C39)</f>
        <v>13605046</v>
      </c>
      <c r="D37" s="69">
        <f t="shared" si="5"/>
        <v>15600914</v>
      </c>
      <c r="E37" s="69">
        <f t="shared" si="5"/>
        <v>16104900</v>
      </c>
      <c r="F37" s="69">
        <f t="shared" si="5"/>
        <v>15725518</v>
      </c>
      <c r="G37" s="69">
        <f t="shared" si="5"/>
        <v>16396100</v>
      </c>
      <c r="H37" s="69">
        <f t="shared" si="5"/>
        <v>16254717</v>
      </c>
      <c r="I37" s="69">
        <f t="shared" si="5"/>
        <v>17253033</v>
      </c>
      <c r="J37" s="69">
        <f t="shared" si="5"/>
        <v>16445730</v>
      </c>
      <c r="K37" s="69">
        <f t="shared" si="5"/>
        <v>15902111</v>
      </c>
      <c r="L37" s="69">
        <f t="shared" si="5"/>
        <v>16532539</v>
      </c>
      <c r="M37" s="69">
        <f t="shared" si="5"/>
        <v>15626661</v>
      </c>
      <c r="N37" s="69">
        <f t="shared" si="5"/>
        <v>15924122</v>
      </c>
      <c r="O37" s="73">
        <f t="shared" si="1"/>
        <v>0.64344758871843466</v>
      </c>
      <c r="P37" s="14">
        <f>('01 ARGINDARRA'!N37-'01 ARGINDARRA'!M37)/'01 ARGINDARRA'!M37</f>
        <v>1.9035480452286001E-2</v>
      </c>
      <c r="Q37" s="14">
        <f>('01 ARGINDARRA'!N37-'01 ARGINDARRA'!D37)/'01 ARGINDARRA'!D37</f>
        <v>2.0717247720229724E-2</v>
      </c>
    </row>
    <row r="38" spans="1:17" s="74" customFormat="1" ht="12.6" x14ac:dyDescent="0.25">
      <c r="A38" s="71" t="s">
        <v>117</v>
      </c>
      <c r="B38" s="71" t="s">
        <v>71</v>
      </c>
      <c r="C38" s="72">
        <v>11503344</v>
      </c>
      <c r="D38" s="72">
        <v>13944251</v>
      </c>
      <c r="E38" s="72">
        <v>14429659</v>
      </c>
      <c r="F38" s="72">
        <v>14106227</v>
      </c>
      <c r="G38" s="72">
        <v>14826030</v>
      </c>
      <c r="H38" s="72">
        <v>14751873</v>
      </c>
      <c r="I38" s="72">
        <v>15755086</v>
      </c>
      <c r="J38" s="72">
        <v>15046219</v>
      </c>
      <c r="K38" s="72">
        <v>14556445</v>
      </c>
      <c r="L38" s="72">
        <v>14975226</v>
      </c>
      <c r="M38" s="72">
        <v>14112869</v>
      </c>
      <c r="N38" s="72">
        <v>14409148</v>
      </c>
      <c r="O38" s="73">
        <f t="shared" si="1"/>
        <v>0.58223188293125705</v>
      </c>
      <c r="P38" s="14">
        <f>('01 ARGINDARRA'!N38-'01 ARGINDARRA'!M38)/'01 ARGINDARRA'!M38</f>
        <v>2.0993534340891282E-2</v>
      </c>
      <c r="Q38" s="14">
        <f>('01 ARGINDARRA'!N38-'01 ARGINDARRA'!D38)/'01 ARGINDARRA'!D38</f>
        <v>3.3339689596809469E-2</v>
      </c>
    </row>
    <row r="39" spans="1:17" s="74" customFormat="1" ht="12.6" x14ac:dyDescent="0.25">
      <c r="A39" s="71" t="s">
        <v>118</v>
      </c>
      <c r="B39" s="71" t="s">
        <v>71</v>
      </c>
      <c r="C39" s="72">
        <v>2101702</v>
      </c>
      <c r="D39" s="72">
        <v>1656663</v>
      </c>
      <c r="E39" s="72">
        <v>1675241</v>
      </c>
      <c r="F39" s="72">
        <v>1619291</v>
      </c>
      <c r="G39" s="72">
        <v>1570070</v>
      </c>
      <c r="H39" s="72">
        <v>1502844</v>
      </c>
      <c r="I39" s="72">
        <v>1497947</v>
      </c>
      <c r="J39" s="72">
        <v>1399511</v>
      </c>
      <c r="K39" s="72">
        <v>1345666</v>
      </c>
      <c r="L39" s="72">
        <v>1557313</v>
      </c>
      <c r="M39" s="72">
        <v>1513792</v>
      </c>
      <c r="N39" s="72">
        <v>1514974</v>
      </c>
      <c r="O39" s="73">
        <f t="shared" si="1"/>
        <v>6.1215705787177582E-2</v>
      </c>
      <c r="P39" s="14">
        <f>('01 ARGINDARRA'!N39-'01 ARGINDARRA'!M39)/'01 ARGINDARRA'!M39</f>
        <v>7.8082061472117706E-4</v>
      </c>
      <c r="Q39" s="14">
        <f>('01 ARGINDARRA'!N39-'01 ARGINDARRA'!D39)/'01 ARGINDARRA'!D39</f>
        <v>-8.5526748650751536E-2</v>
      </c>
    </row>
    <row r="40" spans="1:17" ht="12.6" x14ac:dyDescent="0.25">
      <c r="A40" s="77" t="s">
        <v>35</v>
      </c>
      <c r="B40" s="77" t="s">
        <v>71</v>
      </c>
      <c r="C40" s="78">
        <f>SUM(C36:C37)</f>
        <v>23609368</v>
      </c>
      <c r="D40" s="78">
        <f t="shared" ref="D40:N40" si="6">SUM(D36:D37)</f>
        <v>26155429</v>
      </c>
      <c r="E40" s="78">
        <f t="shared" si="6"/>
        <v>26321985</v>
      </c>
      <c r="F40" s="78">
        <f t="shared" si="6"/>
        <v>26184582</v>
      </c>
      <c r="G40" s="78">
        <f t="shared" si="6"/>
        <v>26450563</v>
      </c>
      <c r="H40" s="78">
        <f t="shared" si="6"/>
        <v>26125240</v>
      </c>
      <c r="I40" s="78">
        <f t="shared" si="6"/>
        <v>26917949</v>
      </c>
      <c r="J40" s="78">
        <f t="shared" si="6"/>
        <v>26016288</v>
      </c>
      <c r="K40" s="78">
        <f t="shared" si="6"/>
        <v>25494417</v>
      </c>
      <c r="L40" s="78">
        <f t="shared" si="6"/>
        <v>25829587</v>
      </c>
      <c r="M40" s="78">
        <f t="shared" si="6"/>
        <v>24854942</v>
      </c>
      <c r="N40" s="78">
        <f t="shared" si="6"/>
        <v>24748126</v>
      </c>
      <c r="O40" s="79">
        <f>M40/$M$40</f>
        <v>1</v>
      </c>
      <c r="P40" s="14">
        <f>('01 ARGINDARRA'!N40-'01 ARGINDARRA'!M40)/'01 ARGINDARRA'!M40</f>
        <v>-4.2975759106579289E-3</v>
      </c>
      <c r="Q40" s="14">
        <f>('01 ARGINDARRA'!N40-'01 ARGINDARRA'!D40)/'01 ARGINDARRA'!D40</f>
        <v>-5.3805387783928148E-2</v>
      </c>
    </row>
    <row r="41" spans="1:17" ht="12.6" x14ac:dyDescent="0.25">
      <c r="A41" s="68" t="s">
        <v>119</v>
      </c>
      <c r="B41" s="68"/>
      <c r="C41" s="68"/>
      <c r="D41" s="14">
        <f>(D40-C40)/C40</f>
        <v>0.10784113323152064</v>
      </c>
      <c r="E41" s="14">
        <f t="shared" ref="E41:N41" si="7">(E40-D40)/D40</f>
        <v>6.3679322560528445E-3</v>
      </c>
      <c r="F41" s="14">
        <f t="shared" si="7"/>
        <v>-5.2200850353801209E-3</v>
      </c>
      <c r="G41" s="14">
        <f t="shared" si="7"/>
        <v>1.0157924231901047E-2</v>
      </c>
      <c r="H41" s="14">
        <f t="shared" si="7"/>
        <v>-1.229928451806489E-2</v>
      </c>
      <c r="I41" s="14">
        <f t="shared" si="7"/>
        <v>3.0342649483794216E-2</v>
      </c>
      <c r="J41" s="14">
        <f t="shared" si="7"/>
        <v>-3.3496645676830729E-2</v>
      </c>
      <c r="K41" s="14">
        <f t="shared" si="7"/>
        <v>-2.0059395098947243E-2</v>
      </c>
      <c r="L41" s="14">
        <f t="shared" si="7"/>
        <v>1.3146799944474118E-2</v>
      </c>
      <c r="M41" s="14">
        <f t="shared" si="7"/>
        <v>-3.7733665660236844E-2</v>
      </c>
      <c r="N41" s="14">
        <f t="shared" si="7"/>
        <v>-4.2975759106579289E-3</v>
      </c>
      <c r="O41" s="14"/>
      <c r="P41" s="14"/>
      <c r="Q41" s="14"/>
    </row>
    <row r="42" spans="1:17" ht="12.6" x14ac:dyDescent="0.25">
      <c r="A42" s="62" t="s">
        <v>120</v>
      </c>
      <c r="C42" s="80"/>
      <c r="D42" s="14">
        <f>(D36-C36)/C36</f>
        <v>5.4995530931531394E-2</v>
      </c>
      <c r="E42" s="14">
        <f t="shared" ref="E42:N43" si="8">(E36-D36)/D36</f>
        <v>-3.1970204220658174E-2</v>
      </c>
      <c r="F42" s="14">
        <f t="shared" si="8"/>
        <v>2.368376107275216E-2</v>
      </c>
      <c r="G42" s="14">
        <f t="shared" si="8"/>
        <v>-3.8684245550079814E-2</v>
      </c>
      <c r="H42" s="14">
        <f t="shared" si="8"/>
        <v>-1.8294363408567917E-2</v>
      </c>
      <c r="I42" s="14">
        <f t="shared" si="8"/>
        <v>-2.0830405845769267E-2</v>
      </c>
      <c r="J42" s="14">
        <f t="shared" si="8"/>
        <v>-9.7629405159858611E-3</v>
      </c>
      <c r="K42" s="14">
        <f t="shared" si="8"/>
        <v>2.2723857898358695E-3</v>
      </c>
      <c r="L42" s="14">
        <f t="shared" si="8"/>
        <v>-3.0780711124103004E-2</v>
      </c>
      <c r="M42" s="14">
        <f t="shared" si="8"/>
        <v>-7.3966489147953198E-3</v>
      </c>
      <c r="N42" s="14">
        <f t="shared" si="8"/>
        <v>-4.3808483941917241E-2</v>
      </c>
      <c r="O42" s="14"/>
      <c r="P42" s="14"/>
      <c r="Q42" s="14"/>
    </row>
    <row r="43" spans="1:17" ht="12.6" x14ac:dyDescent="0.25">
      <c r="A43" s="62" t="s">
        <v>121</v>
      </c>
      <c r="C43" s="80"/>
      <c r="D43" s="14">
        <f>(D37-C37)/C37</f>
        <v>0.14670056977389126</v>
      </c>
      <c r="E43" s="14">
        <f t="shared" si="8"/>
        <v>3.230490213586204E-2</v>
      </c>
      <c r="F43" s="14">
        <f t="shared" si="8"/>
        <v>-2.3556929878484189E-2</v>
      </c>
      <c r="G43" s="14">
        <f t="shared" si="8"/>
        <v>4.2642919616384022E-2</v>
      </c>
      <c r="H43" s="14">
        <f t="shared" si="8"/>
        <v>-8.6229652173382687E-3</v>
      </c>
      <c r="I43" s="14">
        <f t="shared" si="8"/>
        <v>6.1417002830624491E-2</v>
      </c>
      <c r="J43" s="14">
        <f t="shared" si="8"/>
        <v>-4.6791946668159737E-2</v>
      </c>
      <c r="K43" s="14">
        <f t="shared" si="8"/>
        <v>-3.3055328039557991E-2</v>
      </c>
      <c r="L43" s="14">
        <f t="shared" si="8"/>
        <v>3.9644296282424392E-2</v>
      </c>
      <c r="M43" s="14">
        <f t="shared" si="8"/>
        <v>-5.4793640589627525E-2</v>
      </c>
      <c r="N43" s="14">
        <f t="shared" si="8"/>
        <v>1.9035480452286001E-2</v>
      </c>
      <c r="O43" s="14"/>
      <c r="P43" s="14"/>
      <c r="Q43" s="14"/>
    </row>
    <row r="45" spans="1:17" x14ac:dyDescent="0.25">
      <c r="A45" s="81" t="s">
        <v>122</v>
      </c>
    </row>
    <row r="47" spans="1:17" x14ac:dyDescent="0.25">
      <c r="A47" s="64" t="s">
        <v>72</v>
      </c>
      <c r="B47" s="64" t="s">
        <v>123</v>
      </c>
      <c r="C47" s="64">
        <v>2008</v>
      </c>
      <c r="D47" s="64">
        <v>2010</v>
      </c>
      <c r="E47" s="64">
        <v>2011</v>
      </c>
      <c r="F47" s="64">
        <v>2012</v>
      </c>
      <c r="G47" s="64">
        <v>2013</v>
      </c>
      <c r="H47" s="64">
        <v>2014</v>
      </c>
      <c r="I47" s="64">
        <v>2015</v>
      </c>
      <c r="J47" s="64">
        <v>2016</v>
      </c>
      <c r="K47" s="64">
        <v>2017</v>
      </c>
      <c r="L47" s="64">
        <v>2018</v>
      </c>
      <c r="M47" s="64">
        <v>2019</v>
      </c>
      <c r="N47" s="64">
        <v>2020</v>
      </c>
      <c r="O47" s="64" t="s">
        <v>73</v>
      </c>
      <c r="P47" s="64" t="s">
        <v>74</v>
      </c>
      <c r="Q47" s="64" t="s">
        <v>33</v>
      </c>
    </row>
    <row r="48" spans="1:17" ht="12.6" x14ac:dyDescent="0.25">
      <c r="A48" s="65" t="s">
        <v>91</v>
      </c>
      <c r="B48" s="82">
        <v>365</v>
      </c>
      <c r="C48" s="66">
        <f t="shared" ref="C48:N52" si="9">C4/$B48</f>
        <v>4072.6767123287673</v>
      </c>
      <c r="D48" s="66">
        <f t="shared" si="9"/>
        <v>3301.7506849315068</v>
      </c>
      <c r="E48" s="66">
        <f t="shared" si="9"/>
        <v>2662.2109589041097</v>
      </c>
      <c r="F48" s="66">
        <f t="shared" si="9"/>
        <v>2695.9671232876713</v>
      </c>
      <c r="G48" s="66">
        <f t="shared" si="9"/>
        <v>2462.0904109589042</v>
      </c>
      <c r="H48" s="66">
        <f t="shared" si="9"/>
        <v>2442.4630136986302</v>
      </c>
      <c r="I48" s="66">
        <f t="shared" si="9"/>
        <v>2500.2301369863012</v>
      </c>
      <c r="J48" s="66">
        <f t="shared" si="9"/>
        <v>2495.8054794520549</v>
      </c>
      <c r="K48" s="66">
        <f t="shared" si="9"/>
        <v>2482.4246575342468</v>
      </c>
      <c r="L48" s="66">
        <f t="shared" si="9"/>
        <v>2436.6575342465753</v>
      </c>
      <c r="M48" s="66">
        <f t="shared" si="9"/>
        <v>2273.3835616438355</v>
      </c>
      <c r="N48" s="66">
        <f t="shared" si="9"/>
        <v>2150.2246575342465</v>
      </c>
      <c r="O48" s="67">
        <f>'01 ARGINDARRA'!N48/$N$40</f>
        <v>8.6884342577464108E-5</v>
      </c>
      <c r="P48" s="14">
        <f>('01 ARGINDARRA'!N48-'01 ARGINDARRA'!M48)/'01 ARGINDARRA'!M48</f>
        <v>-5.4174274058942963E-2</v>
      </c>
      <c r="Q48" s="14">
        <f>('01 ARGINDARRA'!N48-'01 ARGINDARRA'!D48)/'01 ARGINDARRA'!D48</f>
        <v>-0.34876225895933999</v>
      </c>
    </row>
    <row r="49" spans="1:17" ht="12.6" x14ac:dyDescent="0.25">
      <c r="A49" s="65" t="s">
        <v>92</v>
      </c>
      <c r="B49" s="82">
        <v>460</v>
      </c>
      <c r="C49" s="66">
        <f t="shared" si="9"/>
        <v>3374.5978260869565</v>
      </c>
      <c r="D49" s="66">
        <f t="shared" si="9"/>
        <v>3002.4521739130437</v>
      </c>
      <c r="E49" s="66">
        <f t="shared" si="9"/>
        <v>2815.1173913043476</v>
      </c>
      <c r="F49" s="66">
        <f t="shared" si="9"/>
        <v>2465.5391304347827</v>
      </c>
      <c r="G49" s="66">
        <f t="shared" si="9"/>
        <v>1925.3565217391304</v>
      </c>
      <c r="H49" s="66">
        <f t="shared" si="9"/>
        <v>1903.8152173913043</v>
      </c>
      <c r="I49" s="66">
        <f t="shared" si="9"/>
        <v>1871.8065217391304</v>
      </c>
      <c r="J49" s="66">
        <f t="shared" si="9"/>
        <v>1753.3173913043479</v>
      </c>
      <c r="K49" s="66">
        <f t="shared" si="9"/>
        <v>1823.8217391304347</v>
      </c>
      <c r="L49" s="66">
        <f t="shared" si="9"/>
        <v>1848.2630434782609</v>
      </c>
      <c r="M49" s="66">
        <f t="shared" si="9"/>
        <v>1718.1217391304349</v>
      </c>
      <c r="N49" s="66">
        <f t="shared" si="9"/>
        <v>1966.2108695652173</v>
      </c>
      <c r="O49" s="67">
        <f>'01 ARGINDARRA'!N49/$N$40</f>
        <v>7.9448879061195068E-5</v>
      </c>
      <c r="P49" s="14">
        <f>('01 ARGINDARRA'!N49-'01 ARGINDARRA'!M49)/'01 ARGINDARRA'!M49</f>
        <v>0.14439554822252801</v>
      </c>
      <c r="Q49" s="14">
        <f>('01 ARGINDARRA'!N49-'01 ARGINDARRA'!D49)/'01 ARGINDARRA'!D49</f>
        <v>-0.34513166049779609</v>
      </c>
    </row>
    <row r="50" spans="1:17" ht="12.6" x14ac:dyDescent="0.25">
      <c r="A50" s="65" t="s">
        <v>30</v>
      </c>
      <c r="B50" s="82">
        <v>325</v>
      </c>
      <c r="C50" s="66">
        <f t="shared" si="9"/>
        <v>5483.6061538461536</v>
      </c>
      <c r="D50" s="66">
        <f t="shared" si="9"/>
        <v>7565.6276923076921</v>
      </c>
      <c r="E50" s="66">
        <f t="shared" si="9"/>
        <v>6913.6153846153848</v>
      </c>
      <c r="F50" s="66">
        <f t="shared" si="9"/>
        <v>7081.249230769231</v>
      </c>
      <c r="G50" s="66">
        <f t="shared" si="9"/>
        <v>7012.9753846153844</v>
      </c>
      <c r="H50" s="66">
        <f t="shared" si="9"/>
        <v>7468.76</v>
      </c>
      <c r="I50" s="66">
        <f t="shared" si="9"/>
        <v>6963.9753846153844</v>
      </c>
      <c r="J50" s="66">
        <f t="shared" si="9"/>
        <v>7056.5107692307693</v>
      </c>
      <c r="K50" s="66">
        <f t="shared" si="9"/>
        <v>6992.4246153846152</v>
      </c>
      <c r="L50" s="66">
        <f t="shared" si="9"/>
        <v>6848.5969230769233</v>
      </c>
      <c r="M50" s="66">
        <f t="shared" si="9"/>
        <v>6505.7753846153846</v>
      </c>
      <c r="N50" s="66">
        <f t="shared" si="9"/>
        <v>6137.0123076923073</v>
      </c>
      <c r="O50" s="67">
        <f>'01 ARGINDARRA'!N50/$N$40</f>
        <v>2.4797886949873727E-4</v>
      </c>
      <c r="P50" s="14">
        <f>('01 ARGINDARRA'!N50-'01 ARGINDARRA'!M50)/'01 ARGINDARRA'!M50</f>
        <v>-5.6682417563187697E-2</v>
      </c>
      <c r="Q50" s="14">
        <f>('01 ARGINDARRA'!N50-'01 ARGINDARRA'!D50)/'01 ARGINDARRA'!D50</f>
        <v>-0.18882972341712256</v>
      </c>
    </row>
    <row r="51" spans="1:17" ht="12.6" x14ac:dyDescent="0.25">
      <c r="A51" s="65" t="s">
        <v>93</v>
      </c>
      <c r="B51" s="82">
        <v>80</v>
      </c>
      <c r="C51" s="66">
        <f t="shared" si="9"/>
        <v>4796.5249999999996</v>
      </c>
      <c r="D51" s="66">
        <f t="shared" si="9"/>
        <v>5459.3874999999998</v>
      </c>
      <c r="E51" s="66">
        <f t="shared" si="9"/>
        <v>4905.3874999999998</v>
      </c>
      <c r="F51" s="66">
        <f t="shared" si="9"/>
        <v>5116.3</v>
      </c>
      <c r="G51" s="66">
        <f t="shared" si="9"/>
        <v>4542.9375</v>
      </c>
      <c r="H51" s="66">
        <f t="shared" si="9"/>
        <v>4379.4125000000004</v>
      </c>
      <c r="I51" s="66">
        <f t="shared" si="9"/>
        <v>4262.7124999999996</v>
      </c>
      <c r="J51" s="66">
        <f t="shared" si="9"/>
        <v>4165.9250000000002</v>
      </c>
      <c r="K51" s="66">
        <f t="shared" si="9"/>
        <v>4290.3999999999996</v>
      </c>
      <c r="L51" s="66">
        <f t="shared" si="9"/>
        <v>4096.5375000000004</v>
      </c>
      <c r="M51" s="66">
        <f t="shared" si="9"/>
        <v>3438.4250000000002</v>
      </c>
      <c r="N51" s="66">
        <f t="shared" si="9"/>
        <v>3158.3874999999998</v>
      </c>
      <c r="O51" s="67">
        <f>'01 ARGINDARRA'!N51/$N$40</f>
        <v>1.2762127928393446E-4</v>
      </c>
      <c r="P51" s="14">
        <f>('01 ARGINDARRA'!N51-'01 ARGINDARRA'!M51)/'01 ARGINDARRA'!M51</f>
        <v>-8.1443538829551423E-2</v>
      </c>
      <c r="Q51" s="14">
        <f>('01 ARGINDARRA'!N51-'01 ARGINDARRA'!D51)/'01 ARGINDARRA'!D51</f>
        <v>-0.42147585237354923</v>
      </c>
    </row>
    <row r="52" spans="1:17" ht="12.6" x14ac:dyDescent="0.25">
      <c r="A52" s="65" t="s">
        <v>94</v>
      </c>
      <c r="B52" s="82">
        <v>210</v>
      </c>
      <c r="C52" s="66">
        <f t="shared" si="9"/>
        <v>2169.7047619047621</v>
      </c>
      <c r="D52" s="66">
        <f t="shared" si="9"/>
        <v>2353.6571428571428</v>
      </c>
      <c r="E52" s="66">
        <f t="shared" si="9"/>
        <v>2240.9190476190474</v>
      </c>
      <c r="F52" s="66">
        <f t="shared" si="9"/>
        <v>2268.609523809524</v>
      </c>
      <c r="G52" s="66">
        <f t="shared" si="9"/>
        <v>2155.5761904761903</v>
      </c>
      <c r="H52" s="66">
        <f t="shared" si="9"/>
        <v>1941.2333333333333</v>
      </c>
      <c r="I52" s="66">
        <f t="shared" si="9"/>
        <v>2020.3095238095239</v>
      </c>
      <c r="J52" s="66">
        <f t="shared" si="9"/>
        <v>1909.4428571428571</v>
      </c>
      <c r="K52" s="66">
        <f t="shared" si="9"/>
        <v>1683.6095238095238</v>
      </c>
      <c r="L52" s="66">
        <f t="shared" si="9"/>
        <v>1542.9</v>
      </c>
      <c r="M52" s="66">
        <f t="shared" si="9"/>
        <v>1480.9190476190477</v>
      </c>
      <c r="N52" s="66">
        <f t="shared" si="9"/>
        <v>1438.695238095238</v>
      </c>
      <c r="O52" s="67">
        <f>'01 ARGINDARRA'!N52/$N$40</f>
        <v>5.8133502233471656E-5</v>
      </c>
      <c r="P52" s="14">
        <f>('01 ARGINDARRA'!N52-'01 ARGINDARRA'!M52)/'01 ARGINDARRA'!M52</f>
        <v>-2.8511895766142749E-2</v>
      </c>
      <c r="Q52" s="14">
        <f>('01 ARGINDARRA'!N52-'01 ARGINDARRA'!D52)/'01 ARGINDARRA'!D52</f>
        <v>-0.38874052133660286</v>
      </c>
    </row>
  </sheetData>
  <conditionalFormatting sqref="P4:Q40">
    <cfRule type="cellIs" dxfId="81" priority="5" stopIfTrue="1" operator="greaterThan">
      <formula>0</formula>
    </cfRule>
    <cfRule type="cellIs" dxfId="80" priority="6" stopIfTrue="1" operator="lessThan">
      <formula>0</formula>
    </cfRule>
  </conditionalFormatting>
  <conditionalFormatting sqref="D41:Q43">
    <cfRule type="cellIs" dxfId="79" priority="3" stopIfTrue="1" operator="greaterThan">
      <formula>0</formula>
    </cfRule>
    <cfRule type="cellIs" dxfId="78" priority="4" stopIfTrue="1" operator="lessThan">
      <formula>0</formula>
    </cfRule>
  </conditionalFormatting>
  <conditionalFormatting sqref="P48:Q52">
    <cfRule type="cellIs" dxfId="77" priority="1" stopIfTrue="1" operator="greaterThan">
      <formula>0</formula>
    </cfRule>
    <cfRule type="cellIs" dxfId="76" priority="2" stopIfTrue="1" operator="less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7"/>
  <sheetViews>
    <sheetView topLeftCell="A28" zoomScale="85" zoomScaleNormal="85" workbookViewId="0">
      <selection activeCell="G22" sqref="G22"/>
    </sheetView>
  </sheetViews>
  <sheetFormatPr defaultColWidth="11.5546875" defaultRowHeight="13.2" x14ac:dyDescent="0.25"/>
  <cols>
    <col min="1" max="1" width="19.33203125" customWidth="1"/>
    <col min="2" max="2" width="11.44140625" customWidth="1"/>
    <col min="3" max="256" width="8.88671875" customWidth="1"/>
  </cols>
  <sheetData>
    <row r="2" spans="1:17" x14ac:dyDescent="0.25">
      <c r="A2" s="1" t="s">
        <v>37</v>
      </c>
    </row>
    <row r="4" spans="1:17" x14ac:dyDescent="0.25">
      <c r="A4" s="2" t="s">
        <v>38</v>
      </c>
      <c r="B4" s="2">
        <v>2009</v>
      </c>
      <c r="C4" s="2">
        <v>2010</v>
      </c>
      <c r="D4" s="2">
        <v>2011</v>
      </c>
      <c r="E4" s="2">
        <v>2012</v>
      </c>
      <c r="F4" s="2">
        <v>2013</v>
      </c>
      <c r="G4" s="2">
        <v>2014</v>
      </c>
      <c r="H4" s="2">
        <v>2015</v>
      </c>
      <c r="I4" s="2">
        <v>2016</v>
      </c>
      <c r="J4" s="2">
        <v>2017</v>
      </c>
      <c r="K4" s="2">
        <v>2018</v>
      </c>
      <c r="L4" s="2">
        <v>2019</v>
      </c>
      <c r="M4" s="2" t="s">
        <v>46</v>
      </c>
    </row>
    <row r="5" spans="1:17" x14ac:dyDescent="0.25">
      <c r="A5" s="3" t="s">
        <v>51</v>
      </c>
      <c r="B5" s="4">
        <v>4871</v>
      </c>
      <c r="C5" s="4">
        <v>10647</v>
      </c>
      <c r="D5" s="4">
        <v>7983</v>
      </c>
      <c r="E5" s="4">
        <v>7163</v>
      </c>
      <c r="F5" s="4">
        <v>6551</v>
      </c>
      <c r="G5" s="4">
        <v>7879</v>
      </c>
      <c r="H5" s="4">
        <v>6913</v>
      </c>
      <c r="I5" s="4">
        <v>6284</v>
      </c>
      <c r="J5" s="4">
        <v>8350</v>
      </c>
      <c r="K5" s="4">
        <v>7731</v>
      </c>
      <c r="L5" s="4">
        <v>7956</v>
      </c>
      <c r="M5" s="4">
        <v>7793</v>
      </c>
      <c r="N5" s="8">
        <f>(M5-L5)/L5</f>
        <v>-2.0487682252388135E-2</v>
      </c>
    </row>
    <row r="6" spans="1:17" x14ac:dyDescent="0.25">
      <c r="A6" s="3" t="s">
        <v>47</v>
      </c>
      <c r="B6" s="4">
        <v>426320.02</v>
      </c>
      <c r="C6" s="4">
        <v>412872</v>
      </c>
      <c r="D6" s="4">
        <v>429949.08</v>
      </c>
      <c r="E6" s="4">
        <v>418174</v>
      </c>
      <c r="F6" s="4">
        <v>383857.01</v>
      </c>
      <c r="G6" s="4">
        <v>350140</v>
      </c>
      <c r="H6" s="4">
        <v>317214.01</v>
      </c>
      <c r="I6" s="4">
        <v>320133.01</v>
      </c>
      <c r="J6" s="4">
        <v>327842.01</v>
      </c>
      <c r="K6" s="4">
        <v>336741.02</v>
      </c>
      <c r="L6" s="4">
        <v>355081</v>
      </c>
      <c r="M6" s="4">
        <v>396865.06</v>
      </c>
      <c r="N6" s="8">
        <f t="shared" ref="N6:N10" si="0">(M6-L6)/L6</f>
        <v>0.11767472773817804</v>
      </c>
    </row>
    <row r="7" spans="1:17" x14ac:dyDescent="0.25">
      <c r="A7" s="3" t="s">
        <v>48</v>
      </c>
      <c r="B7" s="4">
        <v>123910</v>
      </c>
      <c r="C7" s="4">
        <v>94224</v>
      </c>
      <c r="D7" s="4">
        <v>110655</v>
      </c>
      <c r="E7" s="4">
        <v>102406</v>
      </c>
      <c r="F7" s="4">
        <v>107240</v>
      </c>
      <c r="G7" s="4">
        <v>96590</v>
      </c>
      <c r="H7" s="4">
        <v>91684</v>
      </c>
      <c r="I7" s="4">
        <v>93888</v>
      </c>
      <c r="J7" s="4">
        <v>98374</v>
      </c>
      <c r="K7" s="4">
        <v>94191</v>
      </c>
      <c r="L7" s="4">
        <v>127689</v>
      </c>
      <c r="M7" s="4">
        <v>103717</v>
      </c>
      <c r="N7" s="8">
        <f t="shared" si="0"/>
        <v>-0.18773739319753463</v>
      </c>
    </row>
    <row r="8" spans="1:17" x14ac:dyDescent="0.25">
      <c r="A8" s="3" t="s">
        <v>49</v>
      </c>
      <c r="B8" s="4">
        <v>60000</v>
      </c>
      <c r="C8" s="4">
        <v>65000</v>
      </c>
      <c r="D8" s="4">
        <v>50000</v>
      </c>
      <c r="E8" s="4">
        <v>55000</v>
      </c>
      <c r="F8" s="4">
        <v>65000</v>
      </c>
      <c r="G8" s="4">
        <v>59583</v>
      </c>
      <c r="H8" s="4">
        <v>65016</v>
      </c>
      <c r="I8" s="4">
        <v>65000</v>
      </c>
      <c r="J8" s="4">
        <v>64000</v>
      </c>
      <c r="K8" s="4">
        <v>59945</v>
      </c>
      <c r="L8" s="4">
        <v>64957</v>
      </c>
      <c r="M8" s="4">
        <v>49500</v>
      </c>
      <c r="N8" s="8">
        <f t="shared" si="0"/>
        <v>-0.23795741798420494</v>
      </c>
    </row>
    <row r="9" spans="1:17" x14ac:dyDescent="0.25">
      <c r="A9" s="3" t="s">
        <v>45</v>
      </c>
      <c r="B9" s="4">
        <v>85000</v>
      </c>
      <c r="C9" s="4">
        <v>100500</v>
      </c>
      <c r="D9" s="4">
        <v>61000</v>
      </c>
      <c r="E9" s="4">
        <v>72000</v>
      </c>
      <c r="F9" s="4">
        <v>60000</v>
      </c>
      <c r="G9" s="4">
        <v>74500</v>
      </c>
      <c r="H9" s="4">
        <v>86500</v>
      </c>
      <c r="I9" s="4">
        <v>77500</v>
      </c>
      <c r="J9" s="4">
        <v>117000</v>
      </c>
      <c r="K9" s="4">
        <v>64500</v>
      </c>
      <c r="L9" s="4">
        <v>74500</v>
      </c>
      <c r="M9" s="4">
        <v>85000</v>
      </c>
      <c r="N9" s="8">
        <f t="shared" si="0"/>
        <v>0.14093959731543623</v>
      </c>
    </row>
    <row r="10" spans="1:17" x14ac:dyDescent="0.25">
      <c r="A10" s="3" t="s">
        <v>50</v>
      </c>
      <c r="B10" s="4"/>
      <c r="C10" s="4"/>
      <c r="D10" s="4"/>
      <c r="E10" s="4"/>
      <c r="F10" s="4">
        <v>5</v>
      </c>
      <c r="G10" s="4">
        <v>3</v>
      </c>
      <c r="H10" s="4">
        <v>10</v>
      </c>
      <c r="I10" s="4">
        <v>12</v>
      </c>
      <c r="J10" s="4">
        <v>12</v>
      </c>
      <c r="K10" s="4">
        <v>16</v>
      </c>
      <c r="L10" s="4">
        <v>27</v>
      </c>
      <c r="M10" s="4">
        <v>22</v>
      </c>
      <c r="N10" s="8">
        <f t="shared" si="0"/>
        <v>-0.18518518518518517</v>
      </c>
    </row>
    <row r="11" spans="1:17" ht="30.6" customHeight="1" x14ac:dyDescent="0.25">
      <c r="A11" s="3" t="s">
        <v>52</v>
      </c>
      <c r="B11" s="4">
        <f>SUM(B7:B8)</f>
        <v>183910</v>
      </c>
      <c r="C11" s="4">
        <f t="shared" ref="C11:M11" si="1">SUM(C7:C8)</f>
        <v>159224</v>
      </c>
      <c r="D11" s="4">
        <f t="shared" si="1"/>
        <v>160655</v>
      </c>
      <c r="E11" s="4">
        <f t="shared" si="1"/>
        <v>157406</v>
      </c>
      <c r="F11" s="4">
        <f t="shared" si="1"/>
        <v>172240</v>
      </c>
      <c r="G11" s="4">
        <f t="shared" si="1"/>
        <v>156173</v>
      </c>
      <c r="H11" s="4">
        <f t="shared" si="1"/>
        <v>156700</v>
      </c>
      <c r="I11" s="4">
        <f t="shared" si="1"/>
        <v>158888</v>
      </c>
      <c r="J11" s="4">
        <f t="shared" si="1"/>
        <v>162374</v>
      </c>
      <c r="K11" s="4">
        <f t="shared" si="1"/>
        <v>154136</v>
      </c>
      <c r="L11" s="4">
        <f t="shared" si="1"/>
        <v>192646</v>
      </c>
      <c r="M11" s="4">
        <f t="shared" si="1"/>
        <v>153217</v>
      </c>
    </row>
    <row r="13" spans="1:17" x14ac:dyDescent="0.25">
      <c r="A13" s="5"/>
      <c r="B13" s="5"/>
      <c r="C13" s="6"/>
      <c r="D13" s="7"/>
      <c r="E13" s="7"/>
      <c r="F13" s="7"/>
      <c r="G13" s="7"/>
      <c r="H13" s="7"/>
      <c r="I13" s="7"/>
      <c r="J13" s="7"/>
      <c r="K13" s="7" t="s">
        <v>44</v>
      </c>
      <c r="L13" s="8">
        <f>(L11-K11)/K11</f>
        <v>0.2498442933513261</v>
      </c>
      <c r="M13" s="8">
        <f>(M11-L11)/L11</f>
        <v>-0.20467074322851239</v>
      </c>
    </row>
    <row r="14" spans="1:17" x14ac:dyDescent="0.25">
      <c r="K14" s="1" t="s">
        <v>45</v>
      </c>
      <c r="L14" s="8">
        <f>(L9-C9)/C9</f>
        <v>-0.25870646766169153</v>
      </c>
      <c r="M14" s="8">
        <f>(M9-D9)/D9</f>
        <v>0.39344262295081966</v>
      </c>
    </row>
    <row r="16" spans="1:17" s="10" customFormat="1" ht="12.6" x14ac:dyDescent="0.25">
      <c r="A16" s="9" t="s">
        <v>84</v>
      </c>
      <c r="B16" s="9"/>
      <c r="C16" s="9">
        <v>2008</v>
      </c>
      <c r="D16" s="9">
        <v>2010</v>
      </c>
      <c r="E16" s="9">
        <v>2011</v>
      </c>
      <c r="F16" s="9">
        <v>2012</v>
      </c>
      <c r="G16" s="9">
        <v>2013</v>
      </c>
      <c r="H16" s="9">
        <v>2014</v>
      </c>
      <c r="I16" s="9">
        <v>2015</v>
      </c>
      <c r="J16" s="9">
        <v>2016</v>
      </c>
      <c r="K16" s="9">
        <v>2017</v>
      </c>
      <c r="L16" s="9">
        <v>2018</v>
      </c>
      <c r="M16" s="9">
        <v>2019</v>
      </c>
      <c r="N16" s="9">
        <v>2020</v>
      </c>
      <c r="O16" s="9" t="s">
        <v>73</v>
      </c>
      <c r="P16" s="9" t="s">
        <v>74</v>
      </c>
      <c r="Q16" s="9" t="s">
        <v>75</v>
      </c>
    </row>
    <row r="17" spans="1:17" s="15" customFormat="1" ht="12.6" x14ac:dyDescent="0.25">
      <c r="A17" s="11" t="s">
        <v>76</v>
      </c>
      <c r="B17" s="11" t="s">
        <v>71</v>
      </c>
      <c r="C17" s="12">
        <v>40197</v>
      </c>
      <c r="D17" s="12">
        <v>40227</v>
      </c>
      <c r="E17" s="12">
        <v>43061</v>
      </c>
      <c r="F17" s="12">
        <v>44297</v>
      </c>
      <c r="G17" s="12">
        <v>42006</v>
      </c>
      <c r="H17" s="12">
        <v>37647</v>
      </c>
      <c r="I17" s="12">
        <v>35962</v>
      </c>
      <c r="J17" s="12">
        <v>35127</v>
      </c>
      <c r="K17" s="12">
        <v>34895</v>
      </c>
      <c r="L17" s="12">
        <v>46406</v>
      </c>
      <c r="M17" s="12">
        <v>43164</v>
      </c>
      <c r="N17" s="12">
        <v>36495</v>
      </c>
      <c r="O17" s="13">
        <f t="shared" ref="O17:O25" si="2">N17/$N$25</f>
        <v>9.1958222569387571E-2</v>
      </c>
      <c r="P17" s="14">
        <f t="shared" ref="P17:P24" si="3">(N17-M17)/M17</f>
        <v>-0.15450375312760634</v>
      </c>
      <c r="Q17" s="14">
        <f t="shared" ref="Q17:Q24" si="4">(N17-D17)/D17</f>
        <v>-9.2773510328883591E-2</v>
      </c>
    </row>
    <row r="18" spans="1:17" s="15" customFormat="1" ht="12.6" x14ac:dyDescent="0.25">
      <c r="A18" s="11" t="s">
        <v>77</v>
      </c>
      <c r="B18" s="11" t="s">
        <v>71</v>
      </c>
      <c r="C18" s="12">
        <v>45643</v>
      </c>
      <c r="D18" s="12">
        <v>52877</v>
      </c>
      <c r="E18" s="12">
        <v>53287</v>
      </c>
      <c r="F18" s="12">
        <v>50574</v>
      </c>
      <c r="G18" s="12">
        <v>46173</v>
      </c>
      <c r="H18" s="12">
        <v>47389</v>
      </c>
      <c r="I18" s="12">
        <v>42425</v>
      </c>
      <c r="J18" s="12">
        <v>43644</v>
      </c>
      <c r="K18" s="12">
        <v>35474</v>
      </c>
      <c r="L18" s="12">
        <v>53738</v>
      </c>
      <c r="M18" s="12">
        <v>50681</v>
      </c>
      <c r="N18" s="12">
        <v>63386</v>
      </c>
      <c r="O18" s="13">
        <f t="shared" si="2"/>
        <v>0.15971678026532951</v>
      </c>
      <c r="P18" s="14">
        <f t="shared" si="3"/>
        <v>0.25068566129318681</v>
      </c>
      <c r="Q18" s="14">
        <f t="shared" si="4"/>
        <v>0.1987442555364336</v>
      </c>
    </row>
    <row r="19" spans="1:17" s="15" customFormat="1" ht="12.6" x14ac:dyDescent="0.25">
      <c r="A19" s="11" t="s">
        <v>78</v>
      </c>
      <c r="B19" s="11" t="s">
        <v>71</v>
      </c>
      <c r="C19" s="12">
        <v>49634</v>
      </c>
      <c r="D19" s="12">
        <v>53787</v>
      </c>
      <c r="E19" s="12">
        <v>58899</v>
      </c>
      <c r="F19" s="12">
        <v>57259</v>
      </c>
      <c r="G19" s="12">
        <v>58133</v>
      </c>
      <c r="H19" s="12">
        <v>48873</v>
      </c>
      <c r="I19" s="12">
        <v>44686</v>
      </c>
      <c r="J19" s="12">
        <v>44741</v>
      </c>
      <c r="K19" s="12">
        <v>49505</v>
      </c>
      <c r="L19" s="12">
        <v>44629</v>
      </c>
      <c r="M19" s="12">
        <v>46702</v>
      </c>
      <c r="N19" s="12">
        <v>46809</v>
      </c>
      <c r="O19" s="13">
        <f t="shared" si="2"/>
        <v>0.11794690889849194</v>
      </c>
      <c r="P19" s="14">
        <f t="shared" si="3"/>
        <v>2.2911224358699842E-3</v>
      </c>
      <c r="Q19" s="14">
        <f t="shared" si="4"/>
        <v>-0.12973395058285458</v>
      </c>
    </row>
    <row r="20" spans="1:17" s="15" customFormat="1" ht="12.6" x14ac:dyDescent="0.25">
      <c r="A20" s="11" t="s">
        <v>79</v>
      </c>
      <c r="B20" s="11" t="s">
        <v>71</v>
      </c>
      <c r="C20" s="12">
        <v>40347</v>
      </c>
      <c r="D20" s="12">
        <v>42756</v>
      </c>
      <c r="E20" s="12">
        <v>41593</v>
      </c>
      <c r="F20" s="12">
        <v>41042</v>
      </c>
      <c r="G20" s="12">
        <v>39869</v>
      </c>
      <c r="H20" s="12">
        <v>39178</v>
      </c>
      <c r="I20" s="12">
        <v>34311</v>
      </c>
      <c r="J20" s="12">
        <v>38019</v>
      </c>
      <c r="K20" s="12">
        <v>46639</v>
      </c>
      <c r="L20" s="12">
        <v>44853</v>
      </c>
      <c r="M20" s="12">
        <v>33213</v>
      </c>
      <c r="N20" s="12">
        <v>60668</v>
      </c>
      <c r="O20" s="13">
        <f t="shared" si="2"/>
        <v>0.15286810376324442</v>
      </c>
      <c r="P20" s="14">
        <f t="shared" si="3"/>
        <v>0.82663414927889678</v>
      </c>
      <c r="Q20" s="14">
        <f t="shared" si="4"/>
        <v>0.41893535410234822</v>
      </c>
    </row>
    <row r="21" spans="1:17" s="15" customFormat="1" ht="12.6" x14ac:dyDescent="0.25">
      <c r="A21" s="11" t="s">
        <v>80</v>
      </c>
      <c r="B21" s="11" t="s">
        <v>71</v>
      </c>
      <c r="C21" s="12">
        <v>41747</v>
      </c>
      <c r="D21" s="12">
        <v>75712</v>
      </c>
      <c r="E21" s="12">
        <v>76203</v>
      </c>
      <c r="F21" s="12">
        <v>74332</v>
      </c>
      <c r="G21" s="12">
        <v>52236</v>
      </c>
      <c r="H21" s="12">
        <v>40571</v>
      </c>
      <c r="I21" s="12">
        <v>41445</v>
      </c>
      <c r="J21" s="12">
        <v>41518</v>
      </c>
      <c r="K21" s="12">
        <v>40433</v>
      </c>
      <c r="L21" s="12">
        <v>39950</v>
      </c>
      <c r="M21" s="12">
        <v>37952</v>
      </c>
      <c r="N21" s="12">
        <v>39833</v>
      </c>
      <c r="O21" s="13">
        <f t="shared" si="2"/>
        <v>0.10036914315951267</v>
      </c>
      <c r="P21" s="14">
        <f t="shared" si="3"/>
        <v>4.9562605396290052E-2</v>
      </c>
      <c r="Q21" s="14">
        <f t="shared" si="4"/>
        <v>-0.47388789095519862</v>
      </c>
    </row>
    <row r="22" spans="1:17" s="15" customFormat="1" ht="12.6" x14ac:dyDescent="0.25">
      <c r="A22" s="11" t="s">
        <v>81</v>
      </c>
      <c r="B22" s="11" t="s">
        <v>71</v>
      </c>
      <c r="C22" s="12">
        <v>39106</v>
      </c>
      <c r="D22" s="12">
        <v>39841</v>
      </c>
      <c r="E22" s="12">
        <v>48097</v>
      </c>
      <c r="F22" s="12">
        <v>44580</v>
      </c>
      <c r="G22" s="12">
        <v>44383</v>
      </c>
      <c r="H22" s="12">
        <v>41910</v>
      </c>
      <c r="I22" s="12">
        <v>38998</v>
      </c>
      <c r="J22" s="12">
        <v>41285</v>
      </c>
      <c r="K22" s="12">
        <v>47177</v>
      </c>
      <c r="L22" s="12">
        <v>33774</v>
      </c>
      <c r="M22" s="12">
        <v>64171</v>
      </c>
      <c r="N22" s="12">
        <v>53356</v>
      </c>
      <c r="O22" s="13">
        <f t="shared" si="2"/>
        <v>0.13444370251848867</v>
      </c>
      <c r="P22" s="14">
        <f t="shared" si="3"/>
        <v>-0.16853407302363996</v>
      </c>
      <c r="Q22" s="14">
        <f t="shared" si="4"/>
        <v>0.33922341306694109</v>
      </c>
    </row>
    <row r="23" spans="1:17" s="15" customFormat="1" ht="12.6" x14ac:dyDescent="0.25">
      <c r="A23" s="11" t="s">
        <v>82</v>
      </c>
      <c r="B23" s="11" t="s">
        <v>71</v>
      </c>
      <c r="C23" s="12">
        <v>61880</v>
      </c>
      <c r="D23" s="12">
        <v>59761</v>
      </c>
      <c r="E23" s="12">
        <v>61875</v>
      </c>
      <c r="F23" s="12">
        <v>63054</v>
      </c>
      <c r="G23" s="12">
        <v>57637</v>
      </c>
      <c r="H23" s="12">
        <v>54758</v>
      </c>
      <c r="I23" s="12">
        <v>48403</v>
      </c>
      <c r="J23" s="12">
        <v>44604</v>
      </c>
      <c r="K23" s="12">
        <v>45882</v>
      </c>
      <c r="L23" s="12">
        <v>45836</v>
      </c>
      <c r="M23" s="12">
        <v>42545</v>
      </c>
      <c r="N23" s="12">
        <v>58318</v>
      </c>
      <c r="O23" s="13">
        <f t="shared" si="2"/>
        <v>0.14694669471986696</v>
      </c>
      <c r="P23" s="14">
        <f t="shared" si="3"/>
        <v>0.37073686684686802</v>
      </c>
      <c r="Q23" s="14">
        <f t="shared" si="4"/>
        <v>-2.4146182292799651E-2</v>
      </c>
    </row>
    <row r="24" spans="1:17" s="15" customFormat="1" ht="12.6" x14ac:dyDescent="0.25">
      <c r="A24" s="11" t="s">
        <v>83</v>
      </c>
      <c r="B24" s="11" t="s">
        <v>71</v>
      </c>
      <c r="C24" s="12">
        <v>40739</v>
      </c>
      <c r="D24" s="12">
        <v>47911</v>
      </c>
      <c r="E24" s="12">
        <v>46934</v>
      </c>
      <c r="F24" s="12">
        <v>43036</v>
      </c>
      <c r="G24" s="12">
        <v>43420</v>
      </c>
      <c r="H24" s="12">
        <v>39814</v>
      </c>
      <c r="I24" s="12">
        <v>30984</v>
      </c>
      <c r="J24" s="12">
        <v>31195</v>
      </c>
      <c r="K24" s="12">
        <v>27837</v>
      </c>
      <c r="L24" s="12">
        <v>27555</v>
      </c>
      <c r="M24" s="12">
        <v>36653</v>
      </c>
      <c r="N24" s="12">
        <v>38000</v>
      </c>
      <c r="O24" s="13">
        <f t="shared" si="2"/>
        <v>9.5750444105678248E-2</v>
      </c>
      <c r="P24" s="14">
        <f t="shared" si="3"/>
        <v>3.6750061386516791E-2</v>
      </c>
      <c r="Q24" s="14">
        <f t="shared" si="4"/>
        <v>-0.2068627246352612</v>
      </c>
    </row>
    <row r="25" spans="1:17" s="20" customFormat="1" ht="12.6" x14ac:dyDescent="0.25">
      <c r="A25" s="16" t="s">
        <v>69</v>
      </c>
      <c r="B25" s="16" t="s">
        <v>71</v>
      </c>
      <c r="C25" s="17">
        <f t="shared" ref="C25:N25" si="5">SUM(C17:C24)</f>
        <v>359293</v>
      </c>
      <c r="D25" s="17">
        <f t="shared" si="5"/>
        <v>412872</v>
      </c>
      <c r="E25" s="17">
        <f t="shared" si="5"/>
        <v>429949</v>
      </c>
      <c r="F25" s="17">
        <f t="shared" si="5"/>
        <v>418174</v>
      </c>
      <c r="G25" s="17">
        <f t="shared" si="5"/>
        <v>383857</v>
      </c>
      <c r="H25" s="17">
        <f t="shared" si="5"/>
        <v>350140</v>
      </c>
      <c r="I25" s="17">
        <f t="shared" si="5"/>
        <v>317214</v>
      </c>
      <c r="J25" s="17">
        <f t="shared" si="5"/>
        <v>320133</v>
      </c>
      <c r="K25" s="17">
        <f t="shared" si="5"/>
        <v>327842</v>
      </c>
      <c r="L25" s="17">
        <f t="shared" si="5"/>
        <v>336741</v>
      </c>
      <c r="M25" s="17">
        <f t="shared" si="5"/>
        <v>355081</v>
      </c>
      <c r="N25" s="17">
        <f t="shared" si="5"/>
        <v>396865</v>
      </c>
      <c r="O25" s="18">
        <f t="shared" si="2"/>
        <v>1</v>
      </c>
      <c r="P25" s="19">
        <f>(N25-M25)/M25</f>
        <v>0.11767455876264853</v>
      </c>
      <c r="Q25" s="19">
        <f>(N25-D25)/D25</f>
        <v>-3.8769885097560505E-2</v>
      </c>
    </row>
    <row r="27" spans="1:17" s="21" customFormat="1" ht="13.8" x14ac:dyDescent="0.25">
      <c r="A27" s="9" t="s">
        <v>72</v>
      </c>
      <c r="B27" s="9" t="s">
        <v>38</v>
      </c>
      <c r="C27" s="9">
        <v>2008</v>
      </c>
      <c r="D27" s="9">
        <v>2010</v>
      </c>
      <c r="E27" s="9">
        <v>2011</v>
      </c>
      <c r="F27" s="9">
        <v>2012</v>
      </c>
      <c r="G27" s="9">
        <v>2013</v>
      </c>
      <c r="H27" s="9">
        <v>2014</v>
      </c>
      <c r="I27" s="9">
        <v>2015</v>
      </c>
      <c r="J27" s="9">
        <v>2016</v>
      </c>
      <c r="K27" s="9">
        <v>2017</v>
      </c>
      <c r="L27" s="9">
        <v>2018</v>
      </c>
      <c r="M27" s="9">
        <v>2019</v>
      </c>
      <c r="N27" s="9">
        <v>2020</v>
      </c>
      <c r="O27" s="23" t="s">
        <v>73</v>
      </c>
      <c r="P27" s="9" t="s">
        <v>74</v>
      </c>
      <c r="Q27" s="9" t="s">
        <v>75</v>
      </c>
    </row>
    <row r="28" spans="1:17" s="22" customFormat="1" ht="13.8" x14ac:dyDescent="0.25">
      <c r="A28" s="11" t="s">
        <v>76</v>
      </c>
      <c r="B28" s="24" t="s">
        <v>48</v>
      </c>
      <c r="C28" s="25">
        <v>81963</v>
      </c>
      <c r="D28" s="25">
        <v>94224</v>
      </c>
      <c r="E28" s="25">
        <v>110655</v>
      </c>
      <c r="F28" s="25">
        <v>102406</v>
      </c>
      <c r="G28" s="25">
        <v>107240</v>
      </c>
      <c r="H28" s="25">
        <v>96590</v>
      </c>
      <c r="I28" s="25">
        <v>91684</v>
      </c>
      <c r="J28" s="25">
        <v>93888</v>
      </c>
      <c r="K28" s="25">
        <v>98374</v>
      </c>
      <c r="L28" s="25">
        <v>94191</v>
      </c>
      <c r="M28" s="25">
        <v>127689</v>
      </c>
      <c r="N28" s="25">
        <v>103717</v>
      </c>
      <c r="O28" s="26">
        <f>N28/$N$37</f>
        <v>0.15523754785831245</v>
      </c>
      <c r="P28" s="14">
        <f>(N28-M28)/M28</f>
        <v>-0.18773739319753463</v>
      </c>
      <c r="Q28" s="14">
        <f>(N28-D28)/D28</f>
        <v>0.10074927831550348</v>
      </c>
    </row>
    <row r="29" spans="1:17" s="22" customFormat="1" ht="13.8" x14ac:dyDescent="0.25">
      <c r="A29" s="11" t="s">
        <v>76</v>
      </c>
      <c r="B29" s="24" t="s">
        <v>65</v>
      </c>
      <c r="C29" s="25">
        <v>57010</v>
      </c>
      <c r="D29" s="25" t="s">
        <v>63</v>
      </c>
      <c r="E29" s="25" t="s">
        <v>63</v>
      </c>
      <c r="F29" s="25" t="s">
        <v>63</v>
      </c>
      <c r="G29" s="25" t="s">
        <v>63</v>
      </c>
      <c r="H29" s="25" t="s">
        <v>63</v>
      </c>
      <c r="I29" s="25" t="s">
        <v>63</v>
      </c>
      <c r="J29" s="25" t="s">
        <v>63</v>
      </c>
      <c r="K29" s="25" t="s">
        <v>63</v>
      </c>
      <c r="L29" s="25" t="s">
        <v>63</v>
      </c>
      <c r="M29" s="25" t="s">
        <v>63</v>
      </c>
      <c r="N29" s="25"/>
      <c r="O29" s="26"/>
      <c r="P29" s="14"/>
      <c r="Q29" s="14"/>
    </row>
    <row r="30" spans="1:17" s="22" customFormat="1" ht="13.8" x14ac:dyDescent="0.25">
      <c r="A30" s="11" t="s">
        <v>77</v>
      </c>
      <c r="B30" s="24" t="s">
        <v>65</v>
      </c>
      <c r="C30" s="25">
        <v>57010</v>
      </c>
      <c r="D30" s="25">
        <v>114021</v>
      </c>
      <c r="E30" s="25">
        <v>114021</v>
      </c>
      <c r="F30" s="25">
        <v>57010</v>
      </c>
      <c r="G30" s="25">
        <v>114021</v>
      </c>
      <c r="H30" s="25">
        <v>109266</v>
      </c>
      <c r="I30" s="25">
        <v>113849</v>
      </c>
      <c r="J30" s="25">
        <v>114021</v>
      </c>
      <c r="K30" s="25">
        <v>114021</v>
      </c>
      <c r="L30" s="25">
        <v>114021</v>
      </c>
      <c r="M30" s="25">
        <v>114021</v>
      </c>
      <c r="N30" s="25">
        <v>85515</v>
      </c>
      <c r="O30" s="26">
        <f t="shared" ref="O30:O37" si="6">N30/$N$37</f>
        <v>0.12799385737250007</v>
      </c>
      <c r="P30" s="14">
        <f t="shared" ref="P30:P36" si="7">(N30-M30)/M30</f>
        <v>-0.25000657773568025</v>
      </c>
      <c r="Q30" s="14">
        <f t="shared" ref="Q30:Q36" si="8">(N30-D30)/D30</f>
        <v>-0.25000657773568025</v>
      </c>
    </row>
    <row r="31" spans="1:17" s="22" customFormat="1" ht="13.8" x14ac:dyDescent="0.25">
      <c r="A31" s="11" t="s">
        <v>78</v>
      </c>
      <c r="B31" s="24" t="s">
        <v>65</v>
      </c>
      <c r="C31" s="25">
        <v>57010</v>
      </c>
      <c r="D31" s="25">
        <v>57010</v>
      </c>
      <c r="E31" s="25">
        <v>57010</v>
      </c>
      <c r="F31" s="25">
        <v>114021</v>
      </c>
      <c r="G31" s="25">
        <v>114021</v>
      </c>
      <c r="H31" s="25">
        <v>57010</v>
      </c>
      <c r="I31" s="25">
        <v>57010</v>
      </c>
      <c r="J31" s="25">
        <v>114021</v>
      </c>
      <c r="K31" s="25">
        <v>102618</v>
      </c>
      <c r="L31" s="25">
        <v>113393</v>
      </c>
      <c r="M31" s="25">
        <v>56520</v>
      </c>
      <c r="N31" s="25">
        <v>57010</v>
      </c>
      <c r="O31" s="26">
        <f t="shared" si="6"/>
        <v>8.5329238248333383E-2</v>
      </c>
      <c r="P31" s="14">
        <f t="shared" si="7"/>
        <v>8.6694975230007069E-3</v>
      </c>
      <c r="Q31" s="14">
        <f t="shared" si="8"/>
        <v>0</v>
      </c>
    </row>
    <row r="32" spans="1:17" s="22" customFormat="1" ht="13.8" x14ac:dyDescent="0.25">
      <c r="A32" s="11" t="s">
        <v>79</v>
      </c>
      <c r="B32" s="24" t="s">
        <v>65</v>
      </c>
      <c r="C32" s="25">
        <v>57010</v>
      </c>
      <c r="D32" s="25">
        <v>114021</v>
      </c>
      <c r="E32" s="25">
        <v>57010</v>
      </c>
      <c r="F32" s="25">
        <v>114021</v>
      </c>
      <c r="G32" s="25">
        <v>114021</v>
      </c>
      <c r="H32" s="25">
        <v>114021</v>
      </c>
      <c r="I32" s="25">
        <v>114021</v>
      </c>
      <c r="J32" s="25">
        <v>114021</v>
      </c>
      <c r="K32" s="25">
        <v>114021</v>
      </c>
      <c r="L32" s="25">
        <v>57010</v>
      </c>
      <c r="M32" s="25">
        <v>114021</v>
      </c>
      <c r="N32" s="25">
        <v>114021</v>
      </c>
      <c r="O32" s="26">
        <f t="shared" si="6"/>
        <v>0.17065997323826032</v>
      </c>
      <c r="P32" s="14">
        <f t="shared" si="7"/>
        <v>0</v>
      </c>
      <c r="Q32" s="14">
        <f t="shared" si="8"/>
        <v>0</v>
      </c>
    </row>
    <row r="33" spans="1:17" s="22" customFormat="1" ht="13.8" x14ac:dyDescent="0.25">
      <c r="A33" s="11" t="s">
        <v>80</v>
      </c>
      <c r="B33" s="24" t="s">
        <v>65</v>
      </c>
      <c r="C33" s="25">
        <v>171031</v>
      </c>
      <c r="D33" s="25">
        <v>171031</v>
      </c>
      <c r="E33" s="25">
        <v>114021</v>
      </c>
      <c r="F33" s="25">
        <v>57010</v>
      </c>
      <c r="G33" s="25">
        <v>114021</v>
      </c>
      <c r="H33" s="25">
        <v>114021</v>
      </c>
      <c r="I33" s="25">
        <v>102892</v>
      </c>
      <c r="J33" s="25">
        <v>114021</v>
      </c>
      <c r="K33" s="25">
        <v>114021</v>
      </c>
      <c r="L33" s="25">
        <v>114021</v>
      </c>
      <c r="M33" s="25">
        <v>114021</v>
      </c>
      <c r="N33" s="25">
        <v>57010</v>
      </c>
      <c r="O33" s="26">
        <f t="shared" si="6"/>
        <v>8.5329238248333383E-2</v>
      </c>
      <c r="P33" s="14">
        <f t="shared" si="7"/>
        <v>-0.5000043851571202</v>
      </c>
      <c r="Q33" s="14">
        <f t="shared" si="8"/>
        <v>-0.66666861563108437</v>
      </c>
    </row>
    <row r="34" spans="1:17" s="22" customFormat="1" ht="13.8" x14ac:dyDescent="0.25">
      <c r="A34" s="11" t="s">
        <v>81</v>
      </c>
      <c r="B34" s="24" t="s">
        <v>65</v>
      </c>
      <c r="C34" s="25">
        <v>114021</v>
      </c>
      <c r="D34" s="25">
        <v>114021</v>
      </c>
      <c r="E34" s="25">
        <v>57010</v>
      </c>
      <c r="F34" s="25">
        <v>114021</v>
      </c>
      <c r="G34" s="25">
        <v>114021</v>
      </c>
      <c r="H34" s="25">
        <v>114021</v>
      </c>
      <c r="I34" s="25">
        <v>114021</v>
      </c>
      <c r="J34" s="25">
        <v>114021</v>
      </c>
      <c r="K34" s="25">
        <v>57010</v>
      </c>
      <c r="L34" s="25">
        <v>171031</v>
      </c>
      <c r="M34" s="25">
        <v>114021</v>
      </c>
      <c r="N34" s="25">
        <v>79814</v>
      </c>
      <c r="O34" s="26">
        <f t="shared" si="6"/>
        <v>0.11946093354766672</v>
      </c>
      <c r="P34" s="14">
        <f t="shared" si="7"/>
        <v>-0.30000613921996827</v>
      </c>
      <c r="Q34" s="14">
        <f t="shared" si="8"/>
        <v>-0.30000613921996827</v>
      </c>
    </row>
    <row r="35" spans="1:17" s="22" customFormat="1" ht="13.8" x14ac:dyDescent="0.25">
      <c r="A35" s="11" t="s">
        <v>82</v>
      </c>
      <c r="B35" s="24" t="s">
        <v>65</v>
      </c>
      <c r="C35" s="25">
        <v>114021</v>
      </c>
      <c r="D35" s="25">
        <v>114021</v>
      </c>
      <c r="E35" s="25">
        <v>57010</v>
      </c>
      <c r="F35" s="25">
        <v>57010</v>
      </c>
      <c r="G35" s="25">
        <v>114021</v>
      </c>
      <c r="H35" s="25">
        <v>114021</v>
      </c>
      <c r="I35" s="25">
        <v>114100</v>
      </c>
      <c r="J35" s="25">
        <v>114021</v>
      </c>
      <c r="K35" s="25">
        <v>114021</v>
      </c>
      <c r="L35" s="25">
        <v>57010</v>
      </c>
      <c r="M35" s="25">
        <v>114021</v>
      </c>
      <c r="N35" s="25">
        <v>114021</v>
      </c>
      <c r="O35" s="26">
        <f t="shared" si="6"/>
        <v>0.17065997323826032</v>
      </c>
      <c r="P35" s="14">
        <f t="shared" si="7"/>
        <v>0</v>
      </c>
      <c r="Q35" s="14">
        <f t="shared" si="8"/>
        <v>0</v>
      </c>
    </row>
    <row r="36" spans="1:17" s="22" customFormat="1" ht="13.8" x14ac:dyDescent="0.25">
      <c r="A36" s="11" t="s">
        <v>83</v>
      </c>
      <c r="B36" s="24" t="s">
        <v>65</v>
      </c>
      <c r="C36" s="25">
        <v>57010</v>
      </c>
      <c r="D36" s="25">
        <v>57010</v>
      </c>
      <c r="E36" s="25">
        <v>114021</v>
      </c>
      <c r="F36" s="25">
        <v>114021</v>
      </c>
      <c r="G36" s="25">
        <v>57010</v>
      </c>
      <c r="H36" s="25">
        <v>57010</v>
      </c>
      <c r="I36" s="25">
        <v>125423</v>
      </c>
      <c r="J36" s="25">
        <v>57010</v>
      </c>
      <c r="K36" s="25">
        <v>114021</v>
      </c>
      <c r="L36" s="25">
        <v>57010</v>
      </c>
      <c r="M36" s="25">
        <v>114021</v>
      </c>
      <c r="N36" s="25">
        <v>57010</v>
      </c>
      <c r="O36" s="26">
        <f t="shared" si="6"/>
        <v>8.5329238248333383E-2</v>
      </c>
      <c r="P36" s="14">
        <f t="shared" si="7"/>
        <v>-0.5000043851571202</v>
      </c>
      <c r="Q36" s="14">
        <f t="shared" si="8"/>
        <v>0</v>
      </c>
    </row>
    <row r="37" spans="1:17" s="21" customFormat="1" ht="13.8" x14ac:dyDescent="0.25">
      <c r="A37" s="16" t="s">
        <v>69</v>
      </c>
      <c r="B37" s="16" t="s">
        <v>61</v>
      </c>
      <c r="C37" s="17">
        <f t="shared" ref="C37:N37" si="9">SUM(C28:C36)</f>
        <v>766086</v>
      </c>
      <c r="D37" s="17">
        <f t="shared" si="9"/>
        <v>835359</v>
      </c>
      <c r="E37" s="17">
        <f t="shared" si="9"/>
        <v>680758</v>
      </c>
      <c r="F37" s="17">
        <f t="shared" si="9"/>
        <v>729520</v>
      </c>
      <c r="G37" s="17">
        <f t="shared" si="9"/>
        <v>848376</v>
      </c>
      <c r="H37" s="17">
        <f t="shared" si="9"/>
        <v>775960</v>
      </c>
      <c r="I37" s="17">
        <f t="shared" si="9"/>
        <v>833000</v>
      </c>
      <c r="J37" s="17">
        <f t="shared" si="9"/>
        <v>835024</v>
      </c>
      <c r="K37" s="17">
        <f t="shared" si="9"/>
        <v>828107</v>
      </c>
      <c r="L37" s="17">
        <f t="shared" si="9"/>
        <v>777687</v>
      </c>
      <c r="M37" s="17">
        <f t="shared" si="9"/>
        <v>868335</v>
      </c>
      <c r="N37" s="17">
        <f t="shared" si="9"/>
        <v>668118</v>
      </c>
      <c r="O37" s="18">
        <f t="shared" si="6"/>
        <v>1</v>
      </c>
      <c r="P37" s="14">
        <f>(N37-M37)/M37</f>
        <v>-0.23057575705228972</v>
      </c>
      <c r="Q37" s="14">
        <f>(N37-D37)/D37</f>
        <v>-0.20020254764717924</v>
      </c>
    </row>
  </sheetData>
  <conditionalFormatting sqref="P17:Q25">
    <cfRule type="cellIs" dxfId="33" priority="5" stopIfTrue="1" operator="greaterThan">
      <formula>0</formula>
    </cfRule>
    <cfRule type="cellIs" dxfId="32" priority="6" stopIfTrue="1" operator="lessThan">
      <formula>0</formula>
    </cfRule>
  </conditionalFormatting>
  <conditionalFormatting sqref="P28:Q37">
    <cfRule type="cellIs" dxfId="31" priority="1" stopIfTrue="1" operator="greaterThan">
      <formula>0</formula>
    </cfRule>
    <cfRule type="cellIs" dxfId="30" priority="2" stopIfTrue="1" operator="lessThan">
      <formula>0</formula>
    </cfRule>
  </conditionalFormatting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S36"/>
  <sheetViews>
    <sheetView topLeftCell="A28" zoomScale="70" zoomScaleNormal="70" workbookViewId="0">
      <selection activeCell="U25" sqref="U25"/>
    </sheetView>
  </sheetViews>
  <sheetFormatPr defaultColWidth="11.5546875" defaultRowHeight="13.8" x14ac:dyDescent="0.3"/>
  <cols>
    <col min="1" max="1" width="19.33203125" style="106" customWidth="1"/>
    <col min="2" max="2" width="9.21875" style="106" customWidth="1"/>
    <col min="3" max="256" width="8.88671875" style="106" customWidth="1"/>
    <col min="257" max="16384" width="11.5546875" style="106"/>
  </cols>
  <sheetData>
    <row r="2" spans="1:19" x14ac:dyDescent="0.3">
      <c r="A2" s="106" t="s">
        <v>53</v>
      </c>
    </row>
    <row r="4" spans="1:19" x14ac:dyDescent="0.3">
      <c r="A4" s="234" t="s">
        <v>38</v>
      </c>
      <c r="B4" s="234">
        <v>2009</v>
      </c>
      <c r="C4" s="234">
        <v>2010</v>
      </c>
      <c r="D4" s="234">
        <v>2011</v>
      </c>
      <c r="E4" s="234">
        <v>2012</v>
      </c>
      <c r="F4" s="234">
        <v>2013</v>
      </c>
      <c r="G4" s="234">
        <v>2014</v>
      </c>
      <c r="H4" s="234">
        <v>2015</v>
      </c>
      <c r="I4" s="234">
        <v>2016</v>
      </c>
      <c r="J4" s="234">
        <v>2017</v>
      </c>
      <c r="K4" s="234">
        <v>2018</v>
      </c>
      <c r="L4" s="234">
        <v>2019</v>
      </c>
      <c r="M4" s="234">
        <v>2020</v>
      </c>
      <c r="N4" s="42" t="s">
        <v>74</v>
      </c>
      <c r="O4" s="42" t="s">
        <v>75</v>
      </c>
      <c r="R4" s="234" t="s">
        <v>38</v>
      </c>
      <c r="S4" s="234">
        <v>2020</v>
      </c>
    </row>
    <row r="5" spans="1:19" x14ac:dyDescent="0.3">
      <c r="A5" s="235" t="s">
        <v>154</v>
      </c>
      <c r="B5" s="236">
        <v>10044</v>
      </c>
      <c r="C5" s="236">
        <v>10654</v>
      </c>
      <c r="D5" s="236">
        <v>13490</v>
      </c>
      <c r="E5" s="236">
        <v>10535</v>
      </c>
      <c r="F5" s="236">
        <v>9505</v>
      </c>
      <c r="G5" s="236">
        <v>8400</v>
      </c>
      <c r="H5" s="236">
        <v>7635</v>
      </c>
      <c r="I5" s="236">
        <v>12769</v>
      </c>
      <c r="J5" s="236">
        <v>10488</v>
      </c>
      <c r="K5" s="236">
        <v>9612</v>
      </c>
      <c r="L5" s="236">
        <v>9401</v>
      </c>
      <c r="M5" s="236">
        <v>8096</v>
      </c>
      <c r="N5" s="237">
        <f>(M5-L5)/L5</f>
        <v>-0.13881501967875759</v>
      </c>
      <c r="O5" s="237">
        <f>(M5-C5)/C5</f>
        <v>-0.24009761591890369</v>
      </c>
      <c r="R5" s="235" t="s">
        <v>39</v>
      </c>
    </row>
    <row r="6" spans="1:19" x14ac:dyDescent="0.3">
      <c r="A6" s="235" t="s">
        <v>40</v>
      </c>
      <c r="B6" s="236">
        <v>438037.01</v>
      </c>
      <c r="C6" s="236">
        <v>444362.25</v>
      </c>
      <c r="D6" s="236">
        <v>415538.6</v>
      </c>
      <c r="E6" s="236">
        <v>368710.05</v>
      </c>
      <c r="F6" s="236">
        <v>324961.59000000003</v>
      </c>
      <c r="G6" s="236">
        <v>328850.64</v>
      </c>
      <c r="H6" s="236">
        <v>319095.31</v>
      </c>
      <c r="I6" s="236">
        <v>301334</v>
      </c>
      <c r="J6" s="236">
        <v>299879</v>
      </c>
      <c r="K6" s="236">
        <v>312153.01</v>
      </c>
      <c r="L6" s="236">
        <v>322351</v>
      </c>
      <c r="M6" s="238">
        <v>289253</v>
      </c>
      <c r="N6" s="237">
        <f t="shared" ref="N6:N12" si="0">(M6-L6)/L6</f>
        <v>-0.10267689568203604</v>
      </c>
      <c r="O6" s="237">
        <f t="shared" ref="O6:O10" si="1">(M6-C6)/C6</f>
        <v>-0.34906036685159464</v>
      </c>
      <c r="R6" s="235" t="s">
        <v>40</v>
      </c>
    </row>
    <row r="7" spans="1:19" x14ac:dyDescent="0.3">
      <c r="A7" s="235" t="s">
        <v>41</v>
      </c>
      <c r="B7" s="236"/>
      <c r="C7" s="236"/>
      <c r="D7" s="236"/>
      <c r="E7" s="236"/>
      <c r="F7" s="236"/>
      <c r="G7" s="236"/>
      <c r="H7" s="236"/>
      <c r="I7" s="236"/>
      <c r="J7" s="236"/>
      <c r="K7" s="236"/>
      <c r="L7" s="236">
        <v>285630</v>
      </c>
      <c r="M7" s="238">
        <v>304756</v>
      </c>
      <c r="N7" s="237">
        <f t="shared" si="0"/>
        <v>6.6960753422259572E-2</v>
      </c>
      <c r="O7" s="237"/>
      <c r="R7" s="239" t="s">
        <v>70</v>
      </c>
    </row>
    <row r="8" spans="1:19" x14ac:dyDescent="0.3">
      <c r="A8" s="235" t="s">
        <v>54</v>
      </c>
      <c r="B8" s="236">
        <v>103600</v>
      </c>
      <c r="C8" s="236">
        <v>73000</v>
      </c>
      <c r="D8" s="236">
        <v>69500</v>
      </c>
      <c r="E8" s="236">
        <v>68500</v>
      </c>
      <c r="F8" s="236">
        <v>65340</v>
      </c>
      <c r="G8" s="236">
        <v>57060</v>
      </c>
      <c r="H8" s="236">
        <v>57000</v>
      </c>
      <c r="I8" s="236">
        <v>25000</v>
      </c>
      <c r="J8" s="236">
        <v>28974</v>
      </c>
      <c r="K8" s="236">
        <v>21500</v>
      </c>
      <c r="L8" s="236">
        <v>5000</v>
      </c>
      <c r="M8" s="236"/>
      <c r="N8" s="237"/>
      <c r="O8" s="237"/>
      <c r="R8" s="235" t="s">
        <v>54</v>
      </c>
      <c r="S8" s="238"/>
    </row>
    <row r="9" spans="1:19" x14ac:dyDescent="0.3">
      <c r="A9" s="235" t="s">
        <v>42</v>
      </c>
      <c r="B9" s="236">
        <v>1000</v>
      </c>
      <c r="C9" s="236"/>
      <c r="D9" s="236"/>
      <c r="E9" s="236"/>
      <c r="F9" s="236"/>
      <c r="G9" s="236"/>
      <c r="H9" s="236">
        <v>51500</v>
      </c>
      <c r="I9" s="236"/>
      <c r="J9" s="236"/>
      <c r="K9" s="236"/>
      <c r="L9" s="236"/>
      <c r="N9" s="237"/>
      <c r="O9" s="237"/>
      <c r="R9" s="235" t="s">
        <v>42</v>
      </c>
    </row>
    <row r="10" spans="1:19" x14ac:dyDescent="0.3">
      <c r="A10" s="235" t="s">
        <v>55</v>
      </c>
      <c r="B10" s="236">
        <v>84500</v>
      </c>
      <c r="C10" s="236">
        <v>94500</v>
      </c>
      <c r="D10" s="236">
        <v>95000</v>
      </c>
      <c r="E10" s="236">
        <v>48500</v>
      </c>
      <c r="F10" s="236">
        <v>33000</v>
      </c>
      <c r="G10" s="236">
        <v>32500</v>
      </c>
      <c r="H10" s="236">
        <v>56000</v>
      </c>
      <c r="I10" s="236">
        <v>47500</v>
      </c>
      <c r="J10" s="236">
        <v>35500</v>
      </c>
      <c r="K10" s="236">
        <v>60500</v>
      </c>
      <c r="L10" s="236">
        <v>35000</v>
      </c>
      <c r="M10" s="238">
        <v>30500</v>
      </c>
      <c r="N10" s="237">
        <f t="shared" si="0"/>
        <v>-0.12857142857142856</v>
      </c>
      <c r="O10" s="237">
        <f t="shared" si="1"/>
        <v>-0.67724867724867721</v>
      </c>
      <c r="R10" s="235" t="s">
        <v>55</v>
      </c>
    </row>
    <row r="11" spans="1:19" x14ac:dyDescent="0.3">
      <c r="A11" s="235" t="s">
        <v>56</v>
      </c>
      <c r="B11" s="236"/>
      <c r="C11" s="236"/>
      <c r="D11" s="236"/>
      <c r="E11" s="236"/>
      <c r="F11" s="236"/>
      <c r="G11" s="236"/>
      <c r="H11" s="236">
        <v>48</v>
      </c>
      <c r="I11" s="236"/>
      <c r="J11" s="236"/>
      <c r="K11" s="236">
        <v>14</v>
      </c>
      <c r="L11" s="236">
        <v>342</v>
      </c>
      <c r="M11" s="238">
        <v>324</v>
      </c>
      <c r="N11" s="237">
        <f t="shared" si="0"/>
        <v>-5.2631578947368418E-2</v>
      </c>
      <c r="O11" s="237"/>
      <c r="R11" s="235" t="s">
        <v>56</v>
      </c>
      <c r="S11" s="238"/>
    </row>
    <row r="12" spans="1:19" x14ac:dyDescent="0.3">
      <c r="A12" s="235" t="s">
        <v>57</v>
      </c>
      <c r="B12" s="236"/>
      <c r="C12" s="236"/>
      <c r="D12" s="236">
        <v>28947</v>
      </c>
      <c r="E12" s="236">
        <v>32414</v>
      </c>
      <c r="F12" s="236">
        <v>33172</v>
      </c>
      <c r="G12" s="236">
        <v>20622</v>
      </c>
      <c r="H12" s="236">
        <v>15757</v>
      </c>
      <c r="I12" s="236">
        <v>30858</v>
      </c>
      <c r="J12" s="236">
        <v>10324</v>
      </c>
      <c r="K12" s="236">
        <v>8090</v>
      </c>
      <c r="L12" s="236">
        <v>3168</v>
      </c>
      <c r="M12" s="238">
        <v>6504</v>
      </c>
      <c r="N12" s="237">
        <f t="shared" si="0"/>
        <v>1.053030303030303</v>
      </c>
      <c r="O12" s="237"/>
      <c r="R12" s="235" t="s">
        <v>57</v>
      </c>
    </row>
    <row r="13" spans="1:19" x14ac:dyDescent="0.3">
      <c r="A13" s="235" t="s">
        <v>43</v>
      </c>
      <c r="B13" s="236"/>
      <c r="C13" s="236"/>
      <c r="K13" s="236">
        <v>6</v>
      </c>
      <c r="M13" s="236">
        <v>9</v>
      </c>
      <c r="N13" s="237"/>
      <c r="O13" s="237"/>
      <c r="R13" s="235" t="s">
        <v>43</v>
      </c>
      <c r="S13" s="238">
        <v>9</v>
      </c>
    </row>
    <row r="14" spans="1:19" x14ac:dyDescent="0.3">
      <c r="N14" s="237"/>
      <c r="O14" s="237"/>
    </row>
    <row r="15" spans="1:19" x14ac:dyDescent="0.3">
      <c r="N15" s="237"/>
      <c r="O15" s="237"/>
    </row>
    <row r="16" spans="1:19" x14ac:dyDescent="0.3">
      <c r="N16" s="237"/>
      <c r="O16" s="237"/>
    </row>
    <row r="17" spans="1:17" x14ac:dyDescent="0.3">
      <c r="N17" s="240"/>
      <c r="O17" s="240"/>
    </row>
    <row r="18" spans="1:17" s="10" customFormat="1" ht="12.6" x14ac:dyDescent="0.25">
      <c r="A18" s="42" t="s">
        <v>72</v>
      </c>
      <c r="B18" s="42"/>
      <c r="C18" s="42">
        <v>2008</v>
      </c>
      <c r="D18" s="42">
        <v>2010</v>
      </c>
      <c r="E18" s="42">
        <v>2011</v>
      </c>
      <c r="F18" s="42">
        <v>2012</v>
      </c>
      <c r="G18" s="42">
        <v>2013</v>
      </c>
      <c r="H18" s="42">
        <v>2014</v>
      </c>
      <c r="I18" s="42">
        <v>2015</v>
      </c>
      <c r="J18" s="42">
        <v>2016</v>
      </c>
      <c r="K18" s="42">
        <v>2017</v>
      </c>
      <c r="L18" s="42">
        <v>2018</v>
      </c>
      <c r="M18" s="42">
        <v>2019</v>
      </c>
      <c r="N18" s="42">
        <v>2020</v>
      </c>
      <c r="O18" s="42" t="s">
        <v>73</v>
      </c>
      <c r="P18" s="42" t="s">
        <v>74</v>
      </c>
      <c r="Q18" s="42" t="s">
        <v>75</v>
      </c>
    </row>
    <row r="19" spans="1:17" s="15" customFormat="1" ht="12.6" x14ac:dyDescent="0.25">
      <c r="A19" s="43" t="s">
        <v>60</v>
      </c>
      <c r="B19" s="43" t="s">
        <v>71</v>
      </c>
      <c r="C19" s="44">
        <v>116160</v>
      </c>
      <c r="D19" s="44">
        <v>111525</v>
      </c>
      <c r="E19" s="44">
        <v>104621</v>
      </c>
      <c r="F19" s="44">
        <v>100703</v>
      </c>
      <c r="G19" s="44">
        <v>78311</v>
      </c>
      <c r="H19" s="44">
        <v>114121</v>
      </c>
      <c r="I19" s="44">
        <v>98600</v>
      </c>
      <c r="J19" s="44">
        <v>98267</v>
      </c>
      <c r="K19" s="44">
        <v>101855</v>
      </c>
      <c r="L19" s="44">
        <v>98945</v>
      </c>
      <c r="M19" s="44">
        <v>132457</v>
      </c>
      <c r="N19" s="44">
        <v>112184</v>
      </c>
      <c r="O19" s="45">
        <f>N19/$N$23</f>
        <v>0.38784040269245262</v>
      </c>
      <c r="P19" s="46">
        <f>(N19-M19)/M19</f>
        <v>-0.15305344375910673</v>
      </c>
      <c r="Q19" s="46">
        <f>(N19-D19)/D19</f>
        <v>5.908989015915714E-3</v>
      </c>
    </row>
    <row r="20" spans="1:17" s="15" customFormat="1" ht="25.2" x14ac:dyDescent="0.25">
      <c r="A20" s="43" t="s">
        <v>64</v>
      </c>
      <c r="B20" s="43" t="s">
        <v>71</v>
      </c>
      <c r="C20" s="44">
        <v>164919</v>
      </c>
      <c r="D20" s="44">
        <v>158958</v>
      </c>
      <c r="E20" s="44">
        <v>149940</v>
      </c>
      <c r="F20" s="44">
        <v>138318</v>
      </c>
      <c r="G20" s="44">
        <v>119789</v>
      </c>
      <c r="H20" s="44">
        <v>110385</v>
      </c>
      <c r="I20" s="44">
        <v>109448</v>
      </c>
      <c r="J20" s="44">
        <v>106505</v>
      </c>
      <c r="K20" s="44">
        <v>98639</v>
      </c>
      <c r="L20" s="44">
        <v>101959</v>
      </c>
      <c r="M20" s="44">
        <v>85102</v>
      </c>
      <c r="N20" s="44">
        <v>70072</v>
      </c>
      <c r="O20" s="45">
        <f t="shared" ref="O20:O23" si="2">N20/$N$23</f>
        <v>0.24225159289618431</v>
      </c>
      <c r="P20" s="46">
        <f t="shared" ref="P20:P23" si="3">(N20-M20)/M20</f>
        <v>-0.17661159549716809</v>
      </c>
      <c r="Q20" s="46">
        <f t="shared" ref="Q20:Q23" si="4">(N20-D20)/D20</f>
        <v>-0.55917915424200104</v>
      </c>
    </row>
    <row r="21" spans="1:17" s="15" customFormat="1" ht="12.6" x14ac:dyDescent="0.25">
      <c r="A21" s="43" t="s">
        <v>66</v>
      </c>
      <c r="B21" s="43" t="s">
        <v>71</v>
      </c>
      <c r="C21" s="44">
        <v>23540</v>
      </c>
      <c r="D21" s="44">
        <v>67979</v>
      </c>
      <c r="E21" s="44">
        <v>70677</v>
      </c>
      <c r="F21" s="44">
        <v>46054</v>
      </c>
      <c r="G21" s="44">
        <v>49939</v>
      </c>
      <c r="H21" s="44">
        <v>46614</v>
      </c>
      <c r="I21" s="44">
        <v>48377</v>
      </c>
      <c r="J21" s="44">
        <v>40747</v>
      </c>
      <c r="K21" s="44">
        <v>45161</v>
      </c>
      <c r="L21" s="44">
        <v>48545</v>
      </c>
      <c r="M21" s="44">
        <v>46827</v>
      </c>
      <c r="N21" s="44">
        <v>56771</v>
      </c>
      <c r="O21" s="45">
        <f t="shared" si="2"/>
        <v>0.19626762730205044</v>
      </c>
      <c r="P21" s="46">
        <f t="shared" si="3"/>
        <v>0.21235611933286352</v>
      </c>
      <c r="Q21" s="46">
        <f t="shared" si="4"/>
        <v>-0.16487444652024891</v>
      </c>
    </row>
    <row r="22" spans="1:17" s="15" customFormat="1" ht="12.6" x14ac:dyDescent="0.25">
      <c r="A22" s="43" t="s">
        <v>67</v>
      </c>
      <c r="B22" s="43" t="s">
        <v>71</v>
      </c>
      <c r="C22" s="44">
        <v>82230</v>
      </c>
      <c r="D22" s="44">
        <v>105900</v>
      </c>
      <c r="E22" s="44">
        <v>90301</v>
      </c>
      <c r="F22" s="44">
        <v>83635</v>
      </c>
      <c r="G22" s="44">
        <v>76923</v>
      </c>
      <c r="H22" s="44">
        <v>57731</v>
      </c>
      <c r="I22" s="44">
        <v>62670</v>
      </c>
      <c r="J22" s="44">
        <v>55815</v>
      </c>
      <c r="K22" s="44">
        <v>54224</v>
      </c>
      <c r="L22" s="44">
        <v>62704</v>
      </c>
      <c r="M22" s="44">
        <v>57965</v>
      </c>
      <c r="N22" s="44">
        <v>50226</v>
      </c>
      <c r="O22" s="45">
        <f t="shared" si="2"/>
        <v>0.1736403771093126</v>
      </c>
      <c r="P22" s="46">
        <f t="shared" si="3"/>
        <v>-0.13351160182868974</v>
      </c>
      <c r="Q22" s="46">
        <f t="shared" si="4"/>
        <v>-0.5257223796033994</v>
      </c>
    </row>
    <row r="23" spans="1:17" s="10" customFormat="1" ht="12.6" x14ac:dyDescent="0.25">
      <c r="A23" s="37" t="s">
        <v>69</v>
      </c>
      <c r="B23" s="37" t="s">
        <v>71</v>
      </c>
      <c r="C23" s="47">
        <f t="shared" ref="C23:N23" si="5">SUM(C19:C22)</f>
        <v>386849</v>
      </c>
      <c r="D23" s="47">
        <f t="shared" si="5"/>
        <v>444362</v>
      </c>
      <c r="E23" s="47">
        <f t="shared" si="5"/>
        <v>415539</v>
      </c>
      <c r="F23" s="47">
        <f t="shared" si="5"/>
        <v>368710</v>
      </c>
      <c r="G23" s="47">
        <f t="shared" si="5"/>
        <v>324962</v>
      </c>
      <c r="H23" s="47">
        <f t="shared" si="5"/>
        <v>328851</v>
      </c>
      <c r="I23" s="47">
        <f t="shared" si="5"/>
        <v>319095</v>
      </c>
      <c r="J23" s="47">
        <f t="shared" si="5"/>
        <v>301334</v>
      </c>
      <c r="K23" s="47">
        <f t="shared" si="5"/>
        <v>299879</v>
      </c>
      <c r="L23" s="47">
        <f t="shared" si="5"/>
        <v>312153</v>
      </c>
      <c r="M23" s="47">
        <f t="shared" si="5"/>
        <v>322351</v>
      </c>
      <c r="N23" s="47">
        <f t="shared" si="5"/>
        <v>289253</v>
      </c>
      <c r="O23" s="45">
        <f t="shared" si="2"/>
        <v>1</v>
      </c>
      <c r="P23" s="46">
        <f t="shared" si="3"/>
        <v>-0.10267689568203604</v>
      </c>
      <c r="Q23" s="46">
        <f t="shared" si="4"/>
        <v>-0.34906000063011688</v>
      </c>
    </row>
    <row r="24" spans="1:17" x14ac:dyDescent="0.3">
      <c r="N24" s="241"/>
      <c r="O24" s="241"/>
    </row>
    <row r="25" spans="1:17" x14ac:dyDescent="0.3">
      <c r="N25" s="237"/>
      <c r="O25" s="237"/>
    </row>
    <row r="26" spans="1:17" x14ac:dyDescent="0.3">
      <c r="N26" s="237"/>
      <c r="O26" s="237"/>
    </row>
    <row r="27" spans="1:17" s="31" customFormat="1" ht="12.6" x14ac:dyDescent="0.25">
      <c r="A27" s="29" t="s">
        <v>58</v>
      </c>
      <c r="B27" s="29" t="s">
        <v>59</v>
      </c>
      <c r="C27" s="30">
        <v>2010</v>
      </c>
      <c r="D27" s="30">
        <v>2011</v>
      </c>
      <c r="E27" s="30">
        <v>2012</v>
      </c>
      <c r="F27" s="30">
        <v>2013</v>
      </c>
      <c r="G27" s="30">
        <v>2014</v>
      </c>
      <c r="H27" s="30">
        <v>2015</v>
      </c>
      <c r="I27" s="30">
        <v>2016</v>
      </c>
      <c r="J27" s="30">
        <v>2017</v>
      </c>
      <c r="K27" s="30">
        <v>2018</v>
      </c>
      <c r="L27" s="30">
        <v>2019</v>
      </c>
      <c r="M27" s="30">
        <v>2020</v>
      </c>
      <c r="N27" s="9" t="s">
        <v>74</v>
      </c>
      <c r="O27" s="9" t="s">
        <v>85</v>
      </c>
    </row>
    <row r="28" spans="1:17" s="31" customFormat="1" ht="12.6" x14ac:dyDescent="0.25">
      <c r="A28" s="32" t="s">
        <v>60</v>
      </c>
      <c r="B28" s="32" t="s">
        <v>61</v>
      </c>
      <c r="C28" s="33">
        <v>570103</v>
      </c>
      <c r="D28" s="33">
        <v>570103</v>
      </c>
      <c r="E28" s="33">
        <v>501690</v>
      </c>
      <c r="F28" s="33">
        <v>478886</v>
      </c>
      <c r="G28" s="33">
        <v>376382</v>
      </c>
      <c r="H28" s="33">
        <v>513092</v>
      </c>
      <c r="I28" s="33">
        <v>285051</v>
      </c>
      <c r="J28" s="33">
        <v>330363</v>
      </c>
      <c r="K28" s="33">
        <v>245144</v>
      </c>
      <c r="L28" s="33">
        <v>285630</v>
      </c>
      <c r="M28" s="33">
        <v>224942</v>
      </c>
      <c r="N28" s="41">
        <f>(M28-L28)/L28</f>
        <v>-0.21247067885026083</v>
      </c>
      <c r="O28" s="41">
        <f>(M28-D28)/D28</f>
        <v>-0.60543621064965458</v>
      </c>
    </row>
    <row r="29" spans="1:17" s="31" customFormat="1" ht="12.6" x14ac:dyDescent="0.25">
      <c r="A29" s="32" t="s">
        <v>60</v>
      </c>
      <c r="B29" s="32" t="s">
        <v>62</v>
      </c>
      <c r="C29" s="33" t="s">
        <v>63</v>
      </c>
      <c r="D29" s="33">
        <v>14951</v>
      </c>
      <c r="E29" s="33">
        <v>15904</v>
      </c>
      <c r="F29" s="33">
        <v>15762</v>
      </c>
      <c r="G29" s="34">
        <v>0</v>
      </c>
      <c r="H29" s="33">
        <v>16123</v>
      </c>
      <c r="I29" s="34">
        <v>0</v>
      </c>
      <c r="J29" s="33">
        <v>25055</v>
      </c>
      <c r="K29" s="34">
        <v>0</v>
      </c>
      <c r="L29" s="33">
        <v>12888</v>
      </c>
      <c r="M29" s="33"/>
      <c r="N29" s="41"/>
      <c r="O29" s="41"/>
    </row>
    <row r="30" spans="1:17" s="31" customFormat="1" ht="25.2" x14ac:dyDescent="0.25">
      <c r="A30" s="32" t="s">
        <v>64</v>
      </c>
      <c r="B30" s="32" t="s">
        <v>65</v>
      </c>
      <c r="C30" s="33">
        <v>262247</v>
      </c>
      <c r="D30" s="33">
        <v>222340</v>
      </c>
      <c r="E30" s="33">
        <v>279350</v>
      </c>
      <c r="F30" s="33">
        <v>131124</v>
      </c>
      <c r="G30" s="33">
        <v>274219</v>
      </c>
      <c r="H30" s="33">
        <v>136825</v>
      </c>
      <c r="I30" s="33" t="s">
        <v>63</v>
      </c>
      <c r="J30" s="33" t="s">
        <v>63</v>
      </c>
      <c r="K30" s="33" t="s">
        <v>63</v>
      </c>
      <c r="L30" s="33">
        <v>57010</v>
      </c>
      <c r="M30" s="33">
        <v>79814</v>
      </c>
      <c r="N30" s="41">
        <f t="shared" ref="N30:N35" si="6">(M30-L30)/L30</f>
        <v>0.4</v>
      </c>
      <c r="O30" s="41">
        <f t="shared" ref="O30:O35" si="7">(M30-D30)/D30</f>
        <v>-0.64102725555455609</v>
      </c>
    </row>
    <row r="31" spans="1:17" s="31" customFormat="1" ht="25.2" x14ac:dyDescent="0.25">
      <c r="A31" s="32" t="s">
        <v>64</v>
      </c>
      <c r="B31" s="32" t="s">
        <v>62</v>
      </c>
      <c r="C31" s="33" t="s">
        <v>63</v>
      </c>
      <c r="D31" s="33">
        <v>15479</v>
      </c>
      <c r="E31" s="33">
        <v>11445</v>
      </c>
      <c r="F31" s="33" t="s">
        <v>63</v>
      </c>
      <c r="G31" s="33" t="s">
        <v>63</v>
      </c>
      <c r="H31" s="33">
        <v>54672</v>
      </c>
      <c r="I31" s="33">
        <v>49994</v>
      </c>
      <c r="J31" s="33">
        <v>15969</v>
      </c>
      <c r="K31" s="33">
        <v>14757</v>
      </c>
      <c r="L31" s="35">
        <v>0</v>
      </c>
      <c r="M31" s="35"/>
      <c r="N31" s="41"/>
      <c r="O31" s="41"/>
    </row>
    <row r="32" spans="1:17" s="31" customFormat="1" ht="12.6" x14ac:dyDescent="0.25">
      <c r="A32" s="32" t="s">
        <v>66</v>
      </c>
      <c r="B32" s="32" t="s">
        <v>65</v>
      </c>
      <c r="C32" s="33" t="s">
        <v>63</v>
      </c>
      <c r="D32" s="33" t="s">
        <v>63</v>
      </c>
      <c r="E32" s="33" t="s">
        <v>63</v>
      </c>
      <c r="F32" s="33">
        <v>135000</v>
      </c>
      <c r="G32" s="33" t="s">
        <v>63</v>
      </c>
      <c r="H32" s="33" t="s">
        <v>63</v>
      </c>
      <c r="I32" s="33" t="s">
        <v>63</v>
      </c>
      <c r="J32" s="33" t="s">
        <v>63</v>
      </c>
      <c r="K32" s="33" t="s">
        <v>63</v>
      </c>
      <c r="L32" s="33" t="s">
        <v>63</v>
      </c>
      <c r="M32" s="33"/>
      <c r="N32" s="41"/>
      <c r="O32" s="41"/>
    </row>
    <row r="33" spans="1:15" s="31" customFormat="1" ht="12.6" x14ac:dyDescent="0.25">
      <c r="A33" s="32" t="s">
        <v>66</v>
      </c>
      <c r="B33" s="32" t="s">
        <v>62</v>
      </c>
      <c r="C33" s="33" t="s">
        <v>63</v>
      </c>
      <c r="D33" s="33">
        <v>168464</v>
      </c>
      <c r="E33" s="33">
        <v>233395</v>
      </c>
      <c r="F33" s="33">
        <v>223613</v>
      </c>
      <c r="G33" s="33">
        <v>184755</v>
      </c>
      <c r="H33" s="33">
        <v>79586</v>
      </c>
      <c r="I33" s="33">
        <v>194266</v>
      </c>
      <c r="J33" s="33">
        <v>56979</v>
      </c>
      <c r="K33" s="33">
        <v>61568</v>
      </c>
      <c r="L33" s="35">
        <v>0</v>
      </c>
      <c r="M33" s="35">
        <v>56283</v>
      </c>
      <c r="N33" s="41"/>
      <c r="O33" s="41">
        <f t="shared" si="7"/>
        <v>-0.66590488175515239</v>
      </c>
    </row>
    <row r="34" spans="1:15" s="31" customFormat="1" ht="12.6" x14ac:dyDescent="0.25">
      <c r="A34" s="32" t="s">
        <v>67</v>
      </c>
      <c r="B34" s="32" t="s">
        <v>62</v>
      </c>
      <c r="C34" s="33" t="s">
        <v>63</v>
      </c>
      <c r="D34" s="33">
        <v>174186</v>
      </c>
      <c r="E34" s="33">
        <v>157019</v>
      </c>
      <c r="F34" s="33">
        <v>188157</v>
      </c>
      <c r="G34" s="33">
        <v>81029</v>
      </c>
      <c r="H34" s="33">
        <v>52701</v>
      </c>
      <c r="I34" s="33">
        <v>153449</v>
      </c>
      <c r="J34" s="33">
        <v>35056</v>
      </c>
      <c r="K34" s="33">
        <v>27942</v>
      </c>
      <c r="L34" s="33">
        <v>27942</v>
      </c>
      <c r="M34" s="33">
        <v>27542</v>
      </c>
      <c r="N34" s="41">
        <f t="shared" si="6"/>
        <v>-1.4315367547061772E-2</v>
      </c>
      <c r="O34" s="41">
        <f t="shared" si="7"/>
        <v>-0.8418816667240766</v>
      </c>
    </row>
    <row r="35" spans="1:15" s="31" customFormat="1" ht="12.6" x14ac:dyDescent="0.25">
      <c r="A35" s="37" t="s">
        <v>68</v>
      </c>
      <c r="B35" s="38" t="s">
        <v>69</v>
      </c>
      <c r="C35" s="39">
        <f t="shared" ref="C35:M35" si="8">SUM(C28:C34)</f>
        <v>832350</v>
      </c>
      <c r="D35" s="39">
        <f t="shared" si="8"/>
        <v>1165523</v>
      </c>
      <c r="E35" s="39">
        <f t="shared" si="8"/>
        <v>1198803</v>
      </c>
      <c r="F35" s="39">
        <f t="shared" si="8"/>
        <v>1172542</v>
      </c>
      <c r="G35" s="39">
        <f t="shared" si="8"/>
        <v>916385</v>
      </c>
      <c r="H35" s="39">
        <f t="shared" si="8"/>
        <v>852999</v>
      </c>
      <c r="I35" s="39">
        <f t="shared" si="8"/>
        <v>682760</v>
      </c>
      <c r="J35" s="39">
        <f t="shared" si="8"/>
        <v>463422</v>
      </c>
      <c r="K35" s="39">
        <f t="shared" si="8"/>
        <v>349411</v>
      </c>
      <c r="L35" s="39">
        <f t="shared" si="8"/>
        <v>383470</v>
      </c>
      <c r="M35" s="39">
        <f t="shared" si="8"/>
        <v>388581</v>
      </c>
      <c r="N35" s="41">
        <f t="shared" si="6"/>
        <v>1.3328291652541268E-2</v>
      </c>
      <c r="O35" s="41">
        <f t="shared" si="7"/>
        <v>-0.6666037478453879</v>
      </c>
    </row>
    <row r="36" spans="1:15" x14ac:dyDescent="0.3">
      <c r="L36" s="130"/>
    </row>
  </sheetData>
  <conditionalFormatting sqref="N24:N26 N28:N35 N5:N17">
    <cfRule type="cellIs" dxfId="29" priority="15" stopIfTrue="1" operator="lessThan">
      <formula>0</formula>
    </cfRule>
    <cfRule type="cellIs" dxfId="28" priority="16" stopIfTrue="1" operator="greaterThan">
      <formula>0</formula>
    </cfRule>
    <cfRule type="cellIs" dxfId="27" priority="17" stopIfTrue="1" operator="greaterThan">
      <formula>0</formula>
    </cfRule>
    <cfRule type="cellIs" dxfId="26" priority="18" stopIfTrue="1" operator="lessThan">
      <formula>0</formula>
    </cfRule>
    <cfRule type="cellIs" dxfId="25" priority="19" stopIfTrue="1" operator="greaterThan">
      <formula>0</formula>
    </cfRule>
  </conditionalFormatting>
  <conditionalFormatting sqref="O24:O26 O28:O35 O5:O17">
    <cfRule type="cellIs" dxfId="24" priority="10" stopIfTrue="1" operator="lessThan">
      <formula>0</formula>
    </cfRule>
    <cfRule type="cellIs" dxfId="23" priority="11" stopIfTrue="1" operator="greaterThan">
      <formula>0</formula>
    </cfRule>
    <cfRule type="cellIs" dxfId="22" priority="12" stopIfTrue="1" operator="greaterThan">
      <formula>0</formula>
    </cfRule>
    <cfRule type="cellIs" dxfId="21" priority="13" stopIfTrue="1" operator="lessThan">
      <formula>0</formula>
    </cfRule>
    <cfRule type="cellIs" dxfId="20" priority="14" stopIfTrue="1" operator="greaterThan">
      <formula>0</formula>
    </cfRule>
  </conditionalFormatting>
  <conditionalFormatting sqref="P19:Q23">
    <cfRule type="cellIs" dxfId="19" priority="1" stopIfTrue="1" operator="lessThan">
      <formula>0</formula>
    </cfRule>
    <cfRule type="cellIs" dxfId="18" priority="2" stopIfTrue="1" operator="greaterThan">
      <formula>0</formula>
    </cfRule>
    <cfRule type="cellIs" dxfId="17" priority="3" stopIfTrue="1" operator="greaterThan">
      <formula>0</formula>
    </cfRule>
    <cfRule type="cellIs" dxfId="16" priority="4" stopIfTrue="1" operator="lessThan">
      <formula>0</formula>
    </cfRule>
    <cfRule type="cellIs" dxfId="15" priority="5" stopIfTrue="1" operator="greaterThan">
      <formula>0</formula>
    </cfRule>
  </conditionalFormatting>
  <pageMargins left="0.7" right="0.7" top="0.75" bottom="0.75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zoomScale="70" zoomScaleNormal="70" workbookViewId="0">
      <selection sqref="A1:XFD1048576"/>
    </sheetView>
  </sheetViews>
  <sheetFormatPr defaultRowHeight="12.6" x14ac:dyDescent="0.25"/>
  <cols>
    <col min="1" max="1" width="16.5546875" style="31" customWidth="1"/>
    <col min="2" max="2" width="13.44140625" style="31" customWidth="1"/>
    <col min="3" max="16384" width="8.88671875" style="31"/>
  </cols>
  <sheetData>
    <row r="2" spans="1:17" x14ac:dyDescent="0.25">
      <c r="A2" s="9" t="s">
        <v>72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 t="s">
        <v>73</v>
      </c>
      <c r="P2" s="9" t="s">
        <v>74</v>
      </c>
      <c r="Q2" s="9" t="s">
        <v>75</v>
      </c>
    </row>
    <row r="3" spans="1:17" s="51" customFormat="1" x14ac:dyDescent="0.25">
      <c r="A3" s="48" t="s">
        <v>86</v>
      </c>
      <c r="B3" s="48" t="s">
        <v>71</v>
      </c>
      <c r="C3" s="57">
        <v>752863</v>
      </c>
      <c r="D3" s="49">
        <v>851386</v>
      </c>
      <c r="E3" s="49">
        <v>892553</v>
      </c>
      <c r="F3" s="49">
        <v>790219</v>
      </c>
      <c r="G3" s="49">
        <v>786199</v>
      </c>
      <c r="H3" s="49">
        <v>773640</v>
      </c>
      <c r="I3" s="49">
        <v>650152</v>
      </c>
      <c r="J3" s="49">
        <v>745982</v>
      </c>
      <c r="K3" s="49">
        <v>829840</v>
      </c>
      <c r="L3" s="49">
        <v>748552</v>
      </c>
      <c r="M3" s="49">
        <v>730844</v>
      </c>
      <c r="N3" s="49">
        <v>625297</v>
      </c>
      <c r="O3" s="50"/>
      <c r="P3" s="36">
        <f>(N3-M3)/M3</f>
        <v>-0.14441796060445183</v>
      </c>
      <c r="Q3" s="36">
        <f>(N3-D3)/D3</f>
        <v>-0.26555404951455625</v>
      </c>
    </row>
    <row r="4" spans="1:17" s="53" customFormat="1" x14ac:dyDescent="0.25">
      <c r="A4" s="24" t="s">
        <v>86</v>
      </c>
      <c r="B4" s="24" t="s">
        <v>48</v>
      </c>
      <c r="C4" s="56" t="s">
        <v>63</v>
      </c>
      <c r="D4" s="25" t="s">
        <v>63</v>
      </c>
      <c r="E4" s="25" t="s">
        <v>63</v>
      </c>
      <c r="F4" s="25" t="s">
        <v>63</v>
      </c>
      <c r="G4" s="25" t="s">
        <v>63</v>
      </c>
      <c r="H4" s="25">
        <v>3095</v>
      </c>
      <c r="I4" s="25">
        <v>74311</v>
      </c>
      <c r="J4" s="25">
        <v>70376</v>
      </c>
      <c r="K4" s="25">
        <v>101134</v>
      </c>
      <c r="L4" s="25">
        <v>99119</v>
      </c>
      <c r="M4" s="25">
        <v>94989</v>
      </c>
      <c r="N4" s="25">
        <v>71373</v>
      </c>
      <c r="O4" s="50"/>
      <c r="P4" s="36"/>
      <c r="Q4" s="36"/>
    </row>
    <row r="5" spans="1:17" s="53" customFormat="1" x14ac:dyDescent="0.25">
      <c r="A5" s="24" t="s">
        <v>86</v>
      </c>
      <c r="B5" s="24" t="s">
        <v>65</v>
      </c>
      <c r="C5" s="56">
        <v>205237</v>
      </c>
      <c r="D5" s="25">
        <v>125423</v>
      </c>
      <c r="E5" s="25">
        <v>125423</v>
      </c>
      <c r="F5" s="25">
        <v>182433</v>
      </c>
      <c r="G5" s="25">
        <v>136825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/>
      <c r="O5" s="50"/>
      <c r="P5" s="36"/>
      <c r="Q5" s="36"/>
    </row>
    <row r="6" spans="1:17" s="52" customFormat="1" x14ac:dyDescent="0.25">
      <c r="A6" s="48" t="s">
        <v>86</v>
      </c>
      <c r="B6" s="48" t="s">
        <v>61</v>
      </c>
      <c r="C6" s="57">
        <f t="shared" ref="C6:N6" si="0">SUM(C4:C5)</f>
        <v>205237</v>
      </c>
      <c r="D6" s="49">
        <f t="shared" si="0"/>
        <v>125423</v>
      </c>
      <c r="E6" s="49">
        <f t="shared" si="0"/>
        <v>125423</v>
      </c>
      <c r="F6" s="49">
        <f t="shared" si="0"/>
        <v>182433</v>
      </c>
      <c r="G6" s="49">
        <f t="shared" si="0"/>
        <v>136825</v>
      </c>
      <c r="H6" s="49">
        <f t="shared" si="0"/>
        <v>3095</v>
      </c>
      <c r="I6" s="49">
        <f t="shared" si="0"/>
        <v>74311</v>
      </c>
      <c r="J6" s="49">
        <f t="shared" si="0"/>
        <v>70376</v>
      </c>
      <c r="K6" s="49">
        <f t="shared" si="0"/>
        <v>101134</v>
      </c>
      <c r="L6" s="49">
        <f t="shared" si="0"/>
        <v>99119</v>
      </c>
      <c r="M6" s="49">
        <f t="shared" si="0"/>
        <v>94989</v>
      </c>
      <c r="N6" s="49">
        <f t="shared" si="0"/>
        <v>71373</v>
      </c>
      <c r="O6" s="50"/>
      <c r="P6" s="36">
        <f t="shared" ref="P6:P10" si="1">(N6-M6)/M6</f>
        <v>-0.24861826106180715</v>
      </c>
      <c r="Q6" s="36">
        <f t="shared" ref="Q6:Q10" si="2">(N6-D6)/D6</f>
        <v>-0.4309416933098395</v>
      </c>
    </row>
    <row r="7" spans="1:17" s="52" customFormat="1" x14ac:dyDescent="0.25">
      <c r="A7" s="48" t="s">
        <v>86</v>
      </c>
      <c r="B7" s="60" t="s">
        <v>51</v>
      </c>
      <c r="C7" s="57">
        <v>2460</v>
      </c>
      <c r="D7" s="49">
        <v>2952</v>
      </c>
      <c r="E7" s="49">
        <v>2973</v>
      </c>
      <c r="F7" s="49">
        <v>2831</v>
      </c>
      <c r="G7" s="49">
        <v>1716</v>
      </c>
      <c r="H7" s="49">
        <v>1407</v>
      </c>
      <c r="I7" s="49">
        <v>1316</v>
      </c>
      <c r="J7" s="49">
        <v>1407</v>
      </c>
      <c r="K7" s="49">
        <v>1186</v>
      </c>
      <c r="L7" s="49">
        <v>1217</v>
      </c>
      <c r="M7" s="49">
        <v>1504</v>
      </c>
      <c r="N7" s="49">
        <v>1039</v>
      </c>
      <c r="O7" s="54"/>
      <c r="P7" s="36">
        <f t="shared" si="1"/>
        <v>-0.30917553191489361</v>
      </c>
      <c r="Q7" s="36">
        <f t="shared" si="2"/>
        <v>-0.64803523035230348</v>
      </c>
    </row>
    <row r="8" spans="1:17" s="10" customFormat="1" x14ac:dyDescent="0.25">
      <c r="A8" s="27" t="s">
        <v>86</v>
      </c>
      <c r="B8" s="59" t="s">
        <v>42</v>
      </c>
      <c r="C8" s="56">
        <v>375000</v>
      </c>
      <c r="D8" s="28">
        <v>322500</v>
      </c>
      <c r="E8" s="28">
        <v>325000</v>
      </c>
      <c r="F8" s="28">
        <v>255000</v>
      </c>
      <c r="G8" s="28">
        <v>255000</v>
      </c>
      <c r="H8" s="28">
        <v>255000</v>
      </c>
      <c r="I8" s="28">
        <v>187500</v>
      </c>
      <c r="J8" s="28">
        <v>250000</v>
      </c>
      <c r="K8" s="28">
        <v>194500</v>
      </c>
      <c r="L8" s="28">
        <v>395000</v>
      </c>
      <c r="M8" s="28">
        <v>317500</v>
      </c>
      <c r="N8" s="28">
        <v>130000</v>
      </c>
      <c r="O8" s="54"/>
      <c r="P8" s="36"/>
      <c r="Q8" s="36"/>
    </row>
    <row r="9" spans="1:17" s="10" customFormat="1" x14ac:dyDescent="0.25">
      <c r="A9" s="27" t="s">
        <v>86</v>
      </c>
      <c r="B9" s="59" t="s">
        <v>54</v>
      </c>
      <c r="C9" s="56">
        <v>2500</v>
      </c>
      <c r="D9" s="28"/>
      <c r="E9" s="28"/>
      <c r="F9" s="28"/>
      <c r="G9" s="28"/>
      <c r="H9" s="28">
        <v>2000</v>
      </c>
      <c r="I9" s="28"/>
      <c r="J9" s="28"/>
      <c r="K9" s="28">
        <v>500</v>
      </c>
      <c r="L9" s="28"/>
      <c r="M9" s="28">
        <v>250</v>
      </c>
      <c r="N9" s="28">
        <v>250</v>
      </c>
      <c r="O9" s="54"/>
      <c r="P9" s="36"/>
      <c r="Q9" s="36"/>
    </row>
    <row r="10" spans="1:17" s="51" customFormat="1" x14ac:dyDescent="0.25">
      <c r="A10" s="48" t="s">
        <v>86</v>
      </c>
      <c r="B10" s="51" t="s">
        <v>45</v>
      </c>
      <c r="C10" s="58">
        <f>SUM(C8:C9)</f>
        <v>377500</v>
      </c>
      <c r="D10" s="55">
        <f t="shared" ref="D10:N10" si="3">SUM(D8:D9)</f>
        <v>322500</v>
      </c>
      <c r="E10" s="55">
        <f t="shared" si="3"/>
        <v>325000</v>
      </c>
      <c r="F10" s="55">
        <f t="shared" si="3"/>
        <v>255000</v>
      </c>
      <c r="G10" s="55">
        <f t="shared" si="3"/>
        <v>255000</v>
      </c>
      <c r="H10" s="55">
        <f t="shared" si="3"/>
        <v>257000</v>
      </c>
      <c r="I10" s="55">
        <f t="shared" si="3"/>
        <v>187500</v>
      </c>
      <c r="J10" s="55">
        <f t="shared" si="3"/>
        <v>250000</v>
      </c>
      <c r="K10" s="55">
        <f t="shared" si="3"/>
        <v>195000</v>
      </c>
      <c r="L10" s="55">
        <f t="shared" si="3"/>
        <v>395000</v>
      </c>
      <c r="M10" s="55">
        <f t="shared" si="3"/>
        <v>317750</v>
      </c>
      <c r="N10" s="55">
        <f t="shared" si="3"/>
        <v>130250</v>
      </c>
      <c r="P10" s="36">
        <f t="shared" si="1"/>
        <v>-0.59008654602675059</v>
      </c>
      <c r="Q10" s="36">
        <f t="shared" si="2"/>
        <v>-0.59612403100775191</v>
      </c>
    </row>
  </sheetData>
  <conditionalFormatting sqref="P3:Q10">
    <cfRule type="cellIs" dxfId="14" priority="13" stopIfTrue="1" operator="lessThan">
      <formula>0</formula>
    </cfRule>
    <cfRule type="cellIs" dxfId="13" priority="14" stopIfTrue="1" operator="greaterThan">
      <formula>0</formula>
    </cfRule>
    <cfRule type="cellIs" dxfId="12" priority="15" stopIfTrue="1" operator="greaterThan">
      <formula>0</formula>
    </cfRule>
    <cfRule type="cellIs" dxfId="11" priority="16" stopIfTrue="1" operator="lessThan">
      <formula>0</formula>
    </cfRule>
    <cfRule type="cellIs" dxfId="10" priority="17" stopIfTrue="1" operator="greaterThan">
      <formula>0</formula>
    </cfRule>
  </conditionalFormatting>
  <pageMargins left="0.7" right="0.7" top="0.75" bottom="0.75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"/>
  <sheetViews>
    <sheetView topLeftCell="B1" workbookViewId="0">
      <selection activeCell="P4" sqref="P4"/>
    </sheetView>
  </sheetViews>
  <sheetFormatPr defaultRowHeight="12.6" x14ac:dyDescent="0.25"/>
  <cols>
    <col min="1" max="1" width="20.5546875" style="31" customWidth="1"/>
    <col min="2" max="2" width="8.88671875" style="31"/>
    <col min="3" max="14" width="7.88671875" style="31" customWidth="1"/>
    <col min="15" max="16384" width="8.88671875" style="31"/>
  </cols>
  <sheetData>
    <row r="2" spans="1:17" s="10" customFormat="1" x14ac:dyDescent="0.25">
      <c r="A2" s="9" t="s">
        <v>72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 t="s">
        <v>73</v>
      </c>
      <c r="P2" s="9" t="s">
        <v>74</v>
      </c>
      <c r="Q2" s="9" t="s">
        <v>75</v>
      </c>
    </row>
    <row r="3" spans="1:17" s="10" customFormat="1" x14ac:dyDescent="0.25">
      <c r="A3" s="27" t="s">
        <v>88</v>
      </c>
      <c r="B3" s="27" t="s">
        <v>47</v>
      </c>
      <c r="C3" s="28">
        <v>385758</v>
      </c>
      <c r="D3" s="28">
        <v>331170</v>
      </c>
      <c r="E3" s="28">
        <v>301433</v>
      </c>
      <c r="F3" s="28">
        <v>286830</v>
      </c>
      <c r="G3" s="28">
        <v>279981</v>
      </c>
      <c r="H3" s="28">
        <v>266131</v>
      </c>
      <c r="I3" s="28">
        <v>289107</v>
      </c>
      <c r="J3" s="28">
        <v>290613</v>
      </c>
      <c r="K3" s="28">
        <v>282805</v>
      </c>
      <c r="L3" s="28">
        <v>257601</v>
      </c>
      <c r="M3" s="28">
        <v>242654</v>
      </c>
      <c r="N3" s="28">
        <v>203469</v>
      </c>
      <c r="O3" s="40"/>
      <c r="P3" s="36">
        <f>(N3-M3)/M3</f>
        <v>-0.16148507751778252</v>
      </c>
      <c r="Q3" s="36">
        <f>(N3-D3)/D3</f>
        <v>-0.38560558021559926</v>
      </c>
    </row>
    <row r="4" spans="1:17" s="10" customFormat="1" x14ac:dyDescent="0.25">
      <c r="A4" s="27" t="s">
        <v>88</v>
      </c>
      <c r="B4" s="27" t="s">
        <v>44</v>
      </c>
      <c r="C4" s="28">
        <v>148810</v>
      </c>
      <c r="D4" s="28">
        <v>169728</v>
      </c>
      <c r="E4" s="28">
        <v>75165</v>
      </c>
      <c r="F4" s="28">
        <v>101882</v>
      </c>
      <c r="G4" s="28">
        <v>68596</v>
      </c>
      <c r="H4" s="28">
        <v>64281</v>
      </c>
      <c r="I4" s="28">
        <v>60572</v>
      </c>
      <c r="J4" s="28">
        <v>50221</v>
      </c>
      <c r="K4" s="28">
        <v>41797</v>
      </c>
      <c r="L4" s="28">
        <v>53368</v>
      </c>
      <c r="M4" s="28">
        <v>47896</v>
      </c>
      <c r="N4" s="28">
        <v>30720</v>
      </c>
      <c r="O4" s="50"/>
      <c r="P4" s="36">
        <f>(N4-M4)/M4</f>
        <v>-0.35861032236512441</v>
      </c>
      <c r="Q4" s="36">
        <f>(N4-D4)/D4</f>
        <v>-0.8190045248868778</v>
      </c>
    </row>
  </sheetData>
  <conditionalFormatting sqref="P3:Q4">
    <cfRule type="cellIs" dxfId="9" priority="1" stopIfTrue="1" operator="lessThan">
      <formula>0</formula>
    </cfRule>
    <cfRule type="cellIs" dxfId="8" priority="2" stopIfTrue="1" operator="greaterThan">
      <formula>0</formula>
    </cfRule>
    <cfRule type="cellIs" dxfId="7" priority="3" stopIfTrue="1" operator="greaterThan">
      <formula>0</formula>
    </cfRule>
    <cfRule type="cellIs" dxfId="6" priority="4" stopIfTrue="1" operator="lessThan">
      <formula>0</formula>
    </cfRule>
    <cfRule type="cellIs" dxfId="5" priority="5" stopIfTrue="1" operator="greaterThan">
      <formula>0</formula>
    </cfRule>
  </conditionalFormatting>
  <pageMargins left="0.7" right="0.7" top="0.75" bottom="0.75" header="0.31496062000000002" footer="0.31496062000000002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"/>
  <sheetViews>
    <sheetView zoomScale="70" zoomScaleNormal="70" workbookViewId="0">
      <selection activeCell="T13" sqref="T13"/>
    </sheetView>
  </sheetViews>
  <sheetFormatPr defaultRowHeight="12.6" x14ac:dyDescent="0.25"/>
  <cols>
    <col min="1" max="1" width="16.5546875" style="31" customWidth="1"/>
    <col min="2" max="2" width="13.44140625" style="31" customWidth="1"/>
    <col min="3" max="3" width="10.6640625" style="31" customWidth="1"/>
    <col min="4" max="14" width="10.109375" style="31" customWidth="1"/>
    <col min="15" max="16384" width="8.88671875" style="31"/>
  </cols>
  <sheetData>
    <row r="2" spans="1:17" x14ac:dyDescent="0.25">
      <c r="A2" s="9" t="s">
        <v>72</v>
      </c>
      <c r="B2" s="9"/>
      <c r="C2" s="9">
        <v>2008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 t="s">
        <v>73</v>
      </c>
      <c r="P2" s="9" t="s">
        <v>74</v>
      </c>
      <c r="Q2" s="9" t="s">
        <v>75</v>
      </c>
    </row>
    <row r="3" spans="1:17" s="52" customFormat="1" x14ac:dyDescent="0.25">
      <c r="A3" s="48" t="s">
        <v>87</v>
      </c>
      <c r="B3" s="48" t="s">
        <v>71</v>
      </c>
      <c r="C3" s="57">
        <v>782226</v>
      </c>
      <c r="D3" s="49">
        <v>851481</v>
      </c>
      <c r="E3" s="49">
        <v>799222</v>
      </c>
      <c r="F3" s="49">
        <v>868560</v>
      </c>
      <c r="G3" s="49">
        <v>887837</v>
      </c>
      <c r="H3" s="49">
        <v>895631</v>
      </c>
      <c r="I3" s="49">
        <v>908043</v>
      </c>
      <c r="J3" s="49">
        <v>888200</v>
      </c>
      <c r="K3" s="49">
        <v>912109</v>
      </c>
      <c r="L3" s="49">
        <v>885856</v>
      </c>
      <c r="M3" s="49">
        <v>896272</v>
      </c>
      <c r="N3" s="49">
        <v>784255</v>
      </c>
      <c r="O3" s="50"/>
      <c r="P3" s="36">
        <f t="shared" ref="P3:P10" si="0">(N3-M3)/M3</f>
        <v>-0.1249810325436921</v>
      </c>
      <c r="Q3" s="36">
        <f t="shared" ref="Q3:Q10" si="1">(N3-D3)/D3</f>
        <v>-7.8951849777035538E-2</v>
      </c>
    </row>
    <row r="4" spans="1:17" s="53" customFormat="1" x14ac:dyDescent="0.25">
      <c r="A4" s="24" t="s">
        <v>87</v>
      </c>
      <c r="B4" s="24" t="s">
        <v>48</v>
      </c>
      <c r="C4" s="56" t="s">
        <v>63</v>
      </c>
      <c r="D4" s="25" t="s">
        <v>63</v>
      </c>
      <c r="E4" s="25">
        <v>42238</v>
      </c>
      <c r="F4" s="25">
        <v>62774</v>
      </c>
      <c r="G4" s="25">
        <v>2080289</v>
      </c>
      <c r="H4" s="25">
        <v>1651857</v>
      </c>
      <c r="I4" s="25">
        <v>1857241</v>
      </c>
      <c r="J4" s="25">
        <v>1631004</v>
      </c>
      <c r="K4" s="25">
        <v>1410596</v>
      </c>
      <c r="L4" s="25">
        <v>1641897</v>
      </c>
      <c r="M4" s="25">
        <v>1779619</v>
      </c>
      <c r="N4" s="25">
        <v>1413990</v>
      </c>
      <c r="O4" s="50"/>
      <c r="P4" s="36"/>
      <c r="Q4" s="36"/>
    </row>
    <row r="5" spans="1:17" s="53" customFormat="1" x14ac:dyDescent="0.25">
      <c r="A5" s="24" t="s">
        <v>87</v>
      </c>
      <c r="B5" s="24" t="s">
        <v>65</v>
      </c>
      <c r="C5" s="56">
        <v>1824328</v>
      </c>
      <c r="D5" s="25">
        <v>1824328</v>
      </c>
      <c r="E5" s="25">
        <v>1368246</v>
      </c>
      <c r="F5" s="25">
        <v>1197215</v>
      </c>
      <c r="G5" s="25" t="s">
        <v>63</v>
      </c>
      <c r="H5" s="25" t="s">
        <v>63</v>
      </c>
      <c r="I5" s="25" t="s">
        <v>63</v>
      </c>
      <c r="J5" s="25" t="s">
        <v>63</v>
      </c>
      <c r="K5" s="25" t="s">
        <v>63</v>
      </c>
      <c r="L5" s="25" t="s">
        <v>63</v>
      </c>
      <c r="M5" s="25" t="s">
        <v>63</v>
      </c>
      <c r="N5" s="25"/>
      <c r="O5" s="50"/>
      <c r="P5" s="36"/>
      <c r="Q5" s="36"/>
    </row>
    <row r="6" spans="1:17" s="52" customFormat="1" x14ac:dyDescent="0.25">
      <c r="A6" s="48" t="s">
        <v>87</v>
      </c>
      <c r="B6" s="48" t="s">
        <v>44</v>
      </c>
      <c r="C6" s="57">
        <f t="shared" ref="C6:N6" si="2">SUM(C4:C5)</f>
        <v>1824328</v>
      </c>
      <c r="D6" s="49">
        <f t="shared" si="2"/>
        <v>1824328</v>
      </c>
      <c r="E6" s="49">
        <f t="shared" si="2"/>
        <v>1410484</v>
      </c>
      <c r="F6" s="49">
        <f t="shared" si="2"/>
        <v>1259989</v>
      </c>
      <c r="G6" s="49">
        <f t="shared" si="2"/>
        <v>2080289</v>
      </c>
      <c r="H6" s="49">
        <f t="shared" si="2"/>
        <v>1651857</v>
      </c>
      <c r="I6" s="49">
        <f t="shared" si="2"/>
        <v>1857241</v>
      </c>
      <c r="J6" s="49">
        <f t="shared" si="2"/>
        <v>1631004</v>
      </c>
      <c r="K6" s="49">
        <f t="shared" si="2"/>
        <v>1410596</v>
      </c>
      <c r="L6" s="49">
        <f t="shared" si="2"/>
        <v>1641897</v>
      </c>
      <c r="M6" s="49">
        <f t="shared" si="2"/>
        <v>1779619</v>
      </c>
      <c r="N6" s="49">
        <f t="shared" si="2"/>
        <v>1413990</v>
      </c>
      <c r="O6" s="50"/>
      <c r="P6" s="36">
        <f t="shared" si="0"/>
        <v>-0.20545352685041013</v>
      </c>
      <c r="Q6" s="36">
        <f t="shared" si="1"/>
        <v>-0.22492556163146102</v>
      </c>
    </row>
    <row r="7" spans="1:17" s="52" customFormat="1" ht="26.4" customHeight="1" x14ac:dyDescent="0.25">
      <c r="A7" s="48" t="s">
        <v>87</v>
      </c>
      <c r="B7" s="48" t="s">
        <v>89</v>
      </c>
      <c r="C7" s="57">
        <v>6785</v>
      </c>
      <c r="D7" s="49">
        <v>17565</v>
      </c>
      <c r="E7" s="49">
        <v>16470</v>
      </c>
      <c r="F7" s="49">
        <v>18660</v>
      </c>
      <c r="G7" s="49">
        <v>17048</v>
      </c>
      <c r="H7" s="49">
        <v>16973</v>
      </c>
      <c r="I7" s="49">
        <v>18811</v>
      </c>
      <c r="J7" s="49">
        <v>16170</v>
      </c>
      <c r="K7" s="49">
        <v>19521</v>
      </c>
      <c r="L7" s="49">
        <v>16228</v>
      </c>
      <c r="M7" s="49">
        <v>15182</v>
      </c>
      <c r="N7" s="49">
        <v>14936</v>
      </c>
      <c r="O7" s="50"/>
      <c r="P7" s="36">
        <f t="shared" si="0"/>
        <v>-1.6203398761691478E-2</v>
      </c>
      <c r="Q7" s="36">
        <f t="shared" si="1"/>
        <v>-0.14967264446342157</v>
      </c>
    </row>
    <row r="8" spans="1:17" s="53" customFormat="1" x14ac:dyDescent="0.25">
      <c r="A8" s="24" t="s">
        <v>87</v>
      </c>
      <c r="B8" s="24" t="s">
        <v>42</v>
      </c>
      <c r="C8" s="56">
        <v>150000</v>
      </c>
      <c r="D8" s="25">
        <v>160000</v>
      </c>
      <c r="E8" s="25">
        <v>150000</v>
      </c>
      <c r="F8" s="25">
        <v>175000</v>
      </c>
      <c r="G8" s="25">
        <v>170000</v>
      </c>
      <c r="H8" s="25">
        <v>150000</v>
      </c>
      <c r="I8" s="25">
        <v>150000</v>
      </c>
      <c r="J8" s="25">
        <v>150000</v>
      </c>
      <c r="K8" s="25">
        <v>100000</v>
      </c>
      <c r="L8" s="25">
        <v>100000</v>
      </c>
      <c r="M8" s="25">
        <v>150000</v>
      </c>
      <c r="N8" s="25">
        <v>100000</v>
      </c>
      <c r="O8" s="50"/>
      <c r="P8" s="36"/>
      <c r="Q8" s="36"/>
    </row>
    <row r="9" spans="1:17" s="53" customFormat="1" x14ac:dyDescent="0.25">
      <c r="A9" s="24" t="s">
        <v>87</v>
      </c>
      <c r="B9" s="24" t="s">
        <v>54</v>
      </c>
      <c r="C9" s="56"/>
      <c r="D9" s="25"/>
      <c r="E9" s="25"/>
      <c r="F9" s="25"/>
      <c r="G9" s="25"/>
      <c r="H9" s="25"/>
      <c r="I9" s="25"/>
      <c r="J9" s="25"/>
      <c r="K9" s="25">
        <v>51000</v>
      </c>
      <c r="L9" s="25"/>
      <c r="M9" s="25"/>
      <c r="N9" s="25"/>
      <c r="O9" s="50"/>
      <c r="P9" s="36"/>
      <c r="Q9" s="36"/>
    </row>
    <row r="10" spans="1:17" s="52" customFormat="1" x14ac:dyDescent="0.25">
      <c r="A10" s="48" t="s">
        <v>87</v>
      </c>
      <c r="B10" s="48" t="s">
        <v>45</v>
      </c>
      <c r="C10" s="57"/>
      <c r="D10" s="49">
        <f>SUM(D8:D9)</f>
        <v>160000</v>
      </c>
      <c r="E10" s="49">
        <f t="shared" ref="E10:N10" si="3">SUM(E8:E9)</f>
        <v>150000</v>
      </c>
      <c r="F10" s="49">
        <f t="shared" si="3"/>
        <v>175000</v>
      </c>
      <c r="G10" s="49">
        <f t="shared" si="3"/>
        <v>170000</v>
      </c>
      <c r="H10" s="49">
        <f t="shared" si="3"/>
        <v>150000</v>
      </c>
      <c r="I10" s="49">
        <f t="shared" si="3"/>
        <v>150000</v>
      </c>
      <c r="J10" s="49">
        <f t="shared" si="3"/>
        <v>150000</v>
      </c>
      <c r="K10" s="49">
        <f t="shared" si="3"/>
        <v>151000</v>
      </c>
      <c r="L10" s="49">
        <f t="shared" si="3"/>
        <v>100000</v>
      </c>
      <c r="M10" s="49">
        <f t="shared" si="3"/>
        <v>150000</v>
      </c>
      <c r="N10" s="49">
        <f t="shared" si="3"/>
        <v>100000</v>
      </c>
      <c r="O10" s="50"/>
      <c r="P10" s="36">
        <f t="shared" si="0"/>
        <v>-0.33333333333333331</v>
      </c>
      <c r="Q10" s="36">
        <f t="shared" si="1"/>
        <v>-0.375</v>
      </c>
    </row>
  </sheetData>
  <conditionalFormatting sqref="P3:Q10">
    <cfRule type="cellIs" dxfId="4" priority="40" stopIfTrue="1" operator="lessThan">
      <formula>0</formula>
    </cfRule>
    <cfRule type="cellIs" dxfId="3" priority="41" stopIfTrue="1" operator="greaterThan">
      <formula>0</formula>
    </cfRule>
    <cfRule type="cellIs" dxfId="2" priority="42" stopIfTrue="1" operator="greaterThan">
      <formula>0</formula>
    </cfRule>
    <cfRule type="cellIs" dxfId="1" priority="43" stopIfTrue="1" operator="lessThan">
      <formula>0</formula>
    </cfRule>
    <cfRule type="cellIs" dxfId="0" priority="44" stopIfTrue="1" operator="greaterThan">
      <formula>0</formula>
    </cfRule>
  </conditionalFormatting>
  <pageMargins left="0.7" right="0.7" top="0.75" bottom="0.75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38"/>
  <sheetViews>
    <sheetView zoomScale="85" zoomScaleNormal="85" workbookViewId="0">
      <selection activeCell="V38" sqref="V38"/>
    </sheetView>
  </sheetViews>
  <sheetFormatPr defaultColWidth="15.109375" defaultRowHeight="13.8" x14ac:dyDescent="0.25"/>
  <cols>
    <col min="1" max="1" width="27.6640625" style="21" bestFit="1" customWidth="1"/>
    <col min="2" max="2" width="10.109375" style="21" customWidth="1"/>
    <col min="3" max="14" width="9.6640625" style="21" customWidth="1"/>
    <col min="15" max="15" width="10.109375" style="21" customWidth="1"/>
    <col min="16" max="17" width="8.44140625" style="21" bestFit="1" customWidth="1"/>
    <col min="18" max="16384" width="15.109375" style="21"/>
  </cols>
  <sheetData>
    <row r="2" spans="1:17" x14ac:dyDescent="0.25">
      <c r="A2" s="83" t="s">
        <v>72</v>
      </c>
      <c r="B2" s="83" t="s">
        <v>38</v>
      </c>
      <c r="C2" s="83">
        <v>2008</v>
      </c>
      <c r="D2" s="83">
        <v>2010</v>
      </c>
      <c r="E2" s="83">
        <v>2011</v>
      </c>
      <c r="F2" s="83">
        <v>2012</v>
      </c>
      <c r="G2" s="83">
        <v>2013</v>
      </c>
      <c r="H2" s="83">
        <v>2014</v>
      </c>
      <c r="I2" s="83">
        <v>2015</v>
      </c>
      <c r="J2" s="83">
        <v>2016</v>
      </c>
      <c r="K2" s="83">
        <v>2017</v>
      </c>
      <c r="L2" s="83">
        <v>2018</v>
      </c>
      <c r="M2" s="83">
        <v>2019</v>
      </c>
      <c r="N2" s="83">
        <v>2020</v>
      </c>
      <c r="O2" s="84" t="s">
        <v>73</v>
      </c>
      <c r="P2" s="83" t="s">
        <v>74</v>
      </c>
      <c r="Q2" s="83" t="s">
        <v>75</v>
      </c>
    </row>
    <row r="3" spans="1:17" x14ac:dyDescent="0.25">
      <c r="A3" s="85" t="s">
        <v>91</v>
      </c>
      <c r="B3" s="86" t="s">
        <v>61</v>
      </c>
      <c r="C3" s="87">
        <f>SUM(C4:C5)</f>
        <v>660122</v>
      </c>
      <c r="D3" s="87">
        <f t="shared" ref="D3:N3" si="0">SUM(D4:D5)</f>
        <v>399060</v>
      </c>
      <c r="E3" s="87">
        <f t="shared" si="0"/>
        <v>228041</v>
      </c>
      <c r="F3" s="87">
        <f t="shared" si="0"/>
        <v>399038</v>
      </c>
      <c r="G3" s="87">
        <f t="shared" si="0"/>
        <v>259512</v>
      </c>
      <c r="H3" s="87">
        <f t="shared" si="0"/>
        <v>269901</v>
      </c>
      <c r="I3" s="87">
        <f t="shared" si="0"/>
        <v>336267</v>
      </c>
      <c r="J3" s="87">
        <f t="shared" si="0"/>
        <v>347957</v>
      </c>
      <c r="K3" s="87">
        <f t="shared" si="0"/>
        <v>348781</v>
      </c>
      <c r="L3" s="87">
        <f t="shared" si="0"/>
        <v>454679</v>
      </c>
      <c r="M3" s="87">
        <f t="shared" si="0"/>
        <v>441537</v>
      </c>
      <c r="N3" s="87">
        <f t="shared" si="0"/>
        <v>370451</v>
      </c>
      <c r="O3" s="88">
        <f>N3/$N$37</f>
        <v>6.4081812767442889E-2</v>
      </c>
      <c r="P3" s="14">
        <f>(N3-M3)/M3</f>
        <v>-0.16099670016329323</v>
      </c>
      <c r="Q3" s="14">
        <f>(N3-D3)/D3</f>
        <v>-7.1690973788402751E-2</v>
      </c>
    </row>
    <row r="4" spans="1:17" s="22" customFormat="1" x14ac:dyDescent="0.25">
      <c r="A4" s="89" t="s">
        <v>91</v>
      </c>
      <c r="B4" s="89" t="s">
        <v>48</v>
      </c>
      <c r="C4" s="90" t="s">
        <v>63</v>
      </c>
      <c r="D4" s="90" t="s">
        <v>63</v>
      </c>
      <c r="E4" s="90" t="s">
        <v>63</v>
      </c>
      <c r="F4" s="90" t="s">
        <v>63</v>
      </c>
      <c r="G4" s="90">
        <v>31482</v>
      </c>
      <c r="H4" s="90">
        <v>269901</v>
      </c>
      <c r="I4" s="90">
        <v>336267</v>
      </c>
      <c r="J4" s="90">
        <v>347957</v>
      </c>
      <c r="K4" s="90">
        <v>348781</v>
      </c>
      <c r="L4" s="90">
        <v>454679</v>
      </c>
      <c r="M4" s="90">
        <v>441537</v>
      </c>
      <c r="N4" s="90">
        <v>370451</v>
      </c>
      <c r="O4" s="88"/>
      <c r="P4" s="14"/>
      <c r="Q4" s="14"/>
    </row>
    <row r="5" spans="1:17" s="22" customFormat="1" x14ac:dyDescent="0.25">
      <c r="A5" s="89" t="s">
        <v>91</v>
      </c>
      <c r="B5" s="89" t="s">
        <v>65</v>
      </c>
      <c r="C5" s="90">
        <v>660122</v>
      </c>
      <c r="D5" s="90">
        <v>399060</v>
      </c>
      <c r="E5" s="90">
        <v>228041</v>
      </c>
      <c r="F5" s="90">
        <v>399038</v>
      </c>
      <c r="G5" s="90">
        <v>228030</v>
      </c>
      <c r="H5" s="90" t="s">
        <v>63</v>
      </c>
      <c r="I5" s="90" t="s">
        <v>63</v>
      </c>
      <c r="J5" s="90" t="s">
        <v>63</v>
      </c>
      <c r="K5" s="90" t="s">
        <v>63</v>
      </c>
      <c r="L5" s="90" t="s">
        <v>63</v>
      </c>
      <c r="M5" s="90" t="s">
        <v>63</v>
      </c>
      <c r="N5" s="90"/>
      <c r="O5" s="88"/>
      <c r="P5" s="14"/>
      <c r="Q5" s="14"/>
    </row>
    <row r="6" spans="1:17" x14ac:dyDescent="0.25">
      <c r="A6" s="85" t="s">
        <v>92</v>
      </c>
      <c r="B6" s="86" t="s">
        <v>48</v>
      </c>
      <c r="C6" s="87">
        <v>726373</v>
      </c>
      <c r="D6" s="87">
        <v>901847</v>
      </c>
      <c r="E6" s="87">
        <v>660439</v>
      </c>
      <c r="F6" s="87">
        <v>909987</v>
      </c>
      <c r="G6" s="87">
        <v>499871</v>
      </c>
      <c r="H6" s="87">
        <v>421140</v>
      </c>
      <c r="I6" s="87">
        <v>518055</v>
      </c>
      <c r="J6" s="87">
        <v>474449</v>
      </c>
      <c r="K6" s="87">
        <v>472090</v>
      </c>
      <c r="L6" s="87">
        <v>616236</v>
      </c>
      <c r="M6" s="87">
        <v>722253</v>
      </c>
      <c r="N6" s="87">
        <v>687150</v>
      </c>
      <c r="O6" s="88">
        <f t="shared" ref="O6:O37" si="1">N6/$N$37</f>
        <v>0.11886543063225199</v>
      </c>
      <c r="P6" s="14">
        <f t="shared" ref="P6:P37" si="2">(N6-M6)/M6</f>
        <v>-4.8602082649708618E-2</v>
      </c>
      <c r="Q6" s="14">
        <f t="shared" ref="Q6:Q37" si="3">(N6-D6)/D6</f>
        <v>-0.23806366268335982</v>
      </c>
    </row>
    <row r="7" spans="1:17" x14ac:dyDescent="0.25">
      <c r="A7" s="85" t="s">
        <v>30</v>
      </c>
      <c r="B7" s="86" t="s">
        <v>48</v>
      </c>
      <c r="C7" s="87">
        <v>1414588</v>
      </c>
      <c r="D7" s="87">
        <v>933019</v>
      </c>
      <c r="E7" s="87">
        <v>671569</v>
      </c>
      <c r="F7" s="87">
        <v>824279</v>
      </c>
      <c r="G7" s="87">
        <v>758105</v>
      </c>
      <c r="H7" s="87">
        <v>700532</v>
      </c>
      <c r="I7" s="87">
        <v>697763</v>
      </c>
      <c r="J7" s="87">
        <v>811423</v>
      </c>
      <c r="K7" s="87">
        <v>670543</v>
      </c>
      <c r="L7" s="87">
        <v>912695</v>
      </c>
      <c r="M7" s="87">
        <v>800827</v>
      </c>
      <c r="N7" s="87">
        <v>744320</v>
      </c>
      <c r="O7" s="88">
        <f t="shared" si="1"/>
        <v>0.12875488223560766</v>
      </c>
      <c r="P7" s="14">
        <f t="shared" si="2"/>
        <v>-7.0560807764972963E-2</v>
      </c>
      <c r="Q7" s="14">
        <f t="shared" si="3"/>
        <v>-0.20224561343338132</v>
      </c>
    </row>
    <row r="8" spans="1:17" x14ac:dyDescent="0.25">
      <c r="A8" s="85" t="s">
        <v>93</v>
      </c>
      <c r="B8" s="86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8"/>
      <c r="P8" s="14"/>
      <c r="Q8" s="14"/>
    </row>
    <row r="9" spans="1:17" x14ac:dyDescent="0.25">
      <c r="A9" s="85" t="s">
        <v>94</v>
      </c>
      <c r="B9" s="86" t="s">
        <v>48</v>
      </c>
      <c r="C9" s="87">
        <v>71748</v>
      </c>
      <c r="D9" s="87">
        <v>124794</v>
      </c>
      <c r="E9" s="87">
        <v>83966</v>
      </c>
      <c r="F9" s="87">
        <v>107680</v>
      </c>
      <c r="G9" s="87">
        <v>65954</v>
      </c>
      <c r="H9" s="87">
        <v>88595</v>
      </c>
      <c r="I9" s="87">
        <v>98137</v>
      </c>
      <c r="J9" s="87">
        <v>78845</v>
      </c>
      <c r="K9" s="87">
        <v>68021</v>
      </c>
      <c r="L9" s="87">
        <v>176626</v>
      </c>
      <c r="M9" s="87">
        <v>123513</v>
      </c>
      <c r="N9" s="87">
        <v>109789</v>
      </c>
      <c r="O9" s="88">
        <f t="shared" si="1"/>
        <v>1.8991656499576969E-2</v>
      </c>
      <c r="P9" s="14">
        <f t="shared" si="2"/>
        <v>-0.11111380988236057</v>
      </c>
      <c r="Q9" s="14">
        <f t="shared" si="3"/>
        <v>-0.12023815247527926</v>
      </c>
    </row>
    <row r="10" spans="1:17" x14ac:dyDescent="0.25">
      <c r="A10" s="86" t="s">
        <v>86</v>
      </c>
      <c r="B10" s="86" t="s">
        <v>61</v>
      </c>
      <c r="C10" s="87">
        <f>SUM(C11:C12)</f>
        <v>205237</v>
      </c>
      <c r="D10" s="87">
        <f t="shared" ref="D10:N10" si="4">SUM(D11:D12)</f>
        <v>125423</v>
      </c>
      <c r="E10" s="87">
        <f t="shared" si="4"/>
        <v>125423</v>
      </c>
      <c r="F10" s="87">
        <f t="shared" si="4"/>
        <v>182433</v>
      </c>
      <c r="G10" s="87">
        <f t="shared" si="4"/>
        <v>136825</v>
      </c>
      <c r="H10" s="87">
        <f t="shared" si="4"/>
        <v>3095</v>
      </c>
      <c r="I10" s="87">
        <f t="shared" si="4"/>
        <v>74311</v>
      </c>
      <c r="J10" s="87">
        <f t="shared" si="4"/>
        <v>70376</v>
      </c>
      <c r="K10" s="87">
        <f t="shared" si="4"/>
        <v>101134</v>
      </c>
      <c r="L10" s="87">
        <f t="shared" si="4"/>
        <v>99119</v>
      </c>
      <c r="M10" s="87">
        <f t="shared" si="4"/>
        <v>94989</v>
      </c>
      <c r="N10" s="87">
        <f t="shared" si="4"/>
        <v>71373</v>
      </c>
      <c r="O10" s="88">
        <f t="shared" si="1"/>
        <v>1.2346332504570649E-2</v>
      </c>
      <c r="P10" s="14">
        <f t="shared" si="2"/>
        <v>-0.24861826106180715</v>
      </c>
      <c r="Q10" s="14">
        <f t="shared" si="3"/>
        <v>-0.4309416933098395</v>
      </c>
    </row>
    <row r="11" spans="1:17" s="22" customFormat="1" x14ac:dyDescent="0.25">
      <c r="A11" s="89" t="s">
        <v>86</v>
      </c>
      <c r="B11" s="89" t="s">
        <v>48</v>
      </c>
      <c r="C11" s="90" t="s">
        <v>63</v>
      </c>
      <c r="D11" s="90" t="s">
        <v>63</v>
      </c>
      <c r="E11" s="90" t="s">
        <v>63</v>
      </c>
      <c r="F11" s="90" t="s">
        <v>63</v>
      </c>
      <c r="G11" s="90" t="s">
        <v>63</v>
      </c>
      <c r="H11" s="90">
        <v>3095</v>
      </c>
      <c r="I11" s="90">
        <v>74311</v>
      </c>
      <c r="J11" s="90">
        <v>70376</v>
      </c>
      <c r="K11" s="90">
        <v>101134</v>
      </c>
      <c r="L11" s="90">
        <v>99119</v>
      </c>
      <c r="M11" s="90">
        <v>94989</v>
      </c>
      <c r="N11" s="90">
        <v>71373</v>
      </c>
      <c r="O11" s="88"/>
      <c r="P11" s="14"/>
      <c r="Q11" s="14"/>
    </row>
    <row r="12" spans="1:17" s="22" customFormat="1" x14ac:dyDescent="0.25">
      <c r="A12" s="89" t="s">
        <v>86</v>
      </c>
      <c r="B12" s="89" t="s">
        <v>65</v>
      </c>
      <c r="C12" s="90">
        <v>205237</v>
      </c>
      <c r="D12" s="90">
        <v>125423</v>
      </c>
      <c r="E12" s="90">
        <v>125423</v>
      </c>
      <c r="F12" s="90">
        <v>182433</v>
      </c>
      <c r="G12" s="90">
        <v>136825</v>
      </c>
      <c r="H12" s="90" t="s">
        <v>63</v>
      </c>
      <c r="I12" s="90" t="s">
        <v>63</v>
      </c>
      <c r="J12" s="90" t="s">
        <v>63</v>
      </c>
      <c r="K12" s="90" t="s">
        <v>63</v>
      </c>
      <c r="L12" s="90" t="s">
        <v>63</v>
      </c>
      <c r="M12" s="90" t="s">
        <v>63</v>
      </c>
      <c r="N12" s="90"/>
      <c r="O12" s="88"/>
      <c r="P12" s="14"/>
      <c r="Q12" s="14"/>
    </row>
    <row r="13" spans="1:17" x14ac:dyDescent="0.25">
      <c r="A13" s="86" t="s">
        <v>88</v>
      </c>
      <c r="B13" s="86" t="s">
        <v>48</v>
      </c>
      <c r="C13" s="91">
        <v>148810</v>
      </c>
      <c r="D13" s="91">
        <v>169728</v>
      </c>
      <c r="E13" s="91">
        <v>75165</v>
      </c>
      <c r="F13" s="91">
        <v>101882</v>
      </c>
      <c r="G13" s="91">
        <v>68596</v>
      </c>
      <c r="H13" s="91">
        <v>64281</v>
      </c>
      <c r="I13" s="91">
        <v>60572</v>
      </c>
      <c r="J13" s="91">
        <v>50221</v>
      </c>
      <c r="K13" s="91">
        <v>41797</v>
      </c>
      <c r="L13" s="91">
        <v>53368</v>
      </c>
      <c r="M13" s="91">
        <v>47896</v>
      </c>
      <c r="N13" s="91">
        <v>30720</v>
      </c>
      <c r="O13" s="88">
        <f t="shared" si="1"/>
        <v>5.3140450105839789E-3</v>
      </c>
      <c r="P13" s="14">
        <f t="shared" si="2"/>
        <v>-0.35861032236512441</v>
      </c>
      <c r="Q13" s="14">
        <f t="shared" si="3"/>
        <v>-0.8190045248868778</v>
      </c>
    </row>
    <row r="14" spans="1:17" x14ac:dyDescent="0.25">
      <c r="A14" s="86" t="s">
        <v>87</v>
      </c>
      <c r="B14" s="86" t="s">
        <v>61</v>
      </c>
      <c r="C14" s="91">
        <f>SUM(C15:C16)</f>
        <v>1824328</v>
      </c>
      <c r="D14" s="91">
        <f t="shared" ref="D14:N14" si="5">SUM(D15:D16)</f>
        <v>1824328</v>
      </c>
      <c r="E14" s="91">
        <f t="shared" si="5"/>
        <v>1410484</v>
      </c>
      <c r="F14" s="91">
        <f t="shared" si="5"/>
        <v>1259989</v>
      </c>
      <c r="G14" s="91">
        <f t="shared" si="5"/>
        <v>2080289</v>
      </c>
      <c r="H14" s="91">
        <f t="shared" si="5"/>
        <v>1651857</v>
      </c>
      <c r="I14" s="91">
        <f t="shared" si="5"/>
        <v>1857241</v>
      </c>
      <c r="J14" s="91">
        <f t="shared" si="5"/>
        <v>1631004</v>
      </c>
      <c r="K14" s="91">
        <f t="shared" si="5"/>
        <v>1410596</v>
      </c>
      <c r="L14" s="91">
        <f t="shared" si="5"/>
        <v>1641897</v>
      </c>
      <c r="M14" s="91">
        <f t="shared" si="5"/>
        <v>1779619</v>
      </c>
      <c r="N14" s="91">
        <f t="shared" si="5"/>
        <v>1413990</v>
      </c>
      <c r="O14" s="88">
        <f t="shared" si="1"/>
        <v>0.24459656590220186</v>
      </c>
      <c r="P14" s="14">
        <f t="shared" si="2"/>
        <v>-0.20545352685041013</v>
      </c>
      <c r="Q14" s="14">
        <f t="shared" si="3"/>
        <v>-0.22492556163146102</v>
      </c>
    </row>
    <row r="15" spans="1:17" s="22" customFormat="1" x14ac:dyDescent="0.25">
      <c r="A15" s="89" t="s">
        <v>87</v>
      </c>
      <c r="B15" s="89" t="s">
        <v>48</v>
      </c>
      <c r="C15" s="90" t="s">
        <v>63</v>
      </c>
      <c r="D15" s="90" t="s">
        <v>63</v>
      </c>
      <c r="E15" s="90">
        <v>42238</v>
      </c>
      <c r="F15" s="90">
        <v>62774</v>
      </c>
      <c r="G15" s="90">
        <v>2080289</v>
      </c>
      <c r="H15" s="90">
        <v>1651857</v>
      </c>
      <c r="I15" s="90">
        <v>1857241</v>
      </c>
      <c r="J15" s="90">
        <v>1631004</v>
      </c>
      <c r="K15" s="90">
        <v>1410596</v>
      </c>
      <c r="L15" s="90">
        <v>1641897</v>
      </c>
      <c r="M15" s="90">
        <v>1779619</v>
      </c>
      <c r="N15" s="90">
        <v>1413990</v>
      </c>
      <c r="O15" s="88"/>
      <c r="P15" s="14"/>
      <c r="Q15" s="14"/>
    </row>
    <row r="16" spans="1:17" s="22" customFormat="1" x14ac:dyDescent="0.25">
      <c r="A16" s="89" t="s">
        <v>87</v>
      </c>
      <c r="B16" s="89" t="s">
        <v>65</v>
      </c>
      <c r="C16" s="90">
        <v>1824328</v>
      </c>
      <c r="D16" s="90">
        <v>1824328</v>
      </c>
      <c r="E16" s="90">
        <v>1368246</v>
      </c>
      <c r="F16" s="90">
        <v>1197215</v>
      </c>
      <c r="G16" s="90" t="s">
        <v>63</v>
      </c>
      <c r="H16" s="90" t="s">
        <v>63</v>
      </c>
      <c r="I16" s="90" t="s">
        <v>63</v>
      </c>
      <c r="J16" s="90" t="s">
        <v>63</v>
      </c>
      <c r="K16" s="90" t="s">
        <v>63</v>
      </c>
      <c r="L16" s="90" t="s">
        <v>63</v>
      </c>
      <c r="M16" s="90" t="s">
        <v>63</v>
      </c>
      <c r="N16" s="90"/>
      <c r="O16" s="88"/>
      <c r="P16" s="14"/>
      <c r="Q16" s="14"/>
    </row>
    <row r="17" spans="1:17" x14ac:dyDescent="0.25">
      <c r="A17" s="86" t="s">
        <v>95</v>
      </c>
      <c r="B17" s="86" t="s">
        <v>61</v>
      </c>
      <c r="C17" s="91">
        <f>SUM(C18:C26)</f>
        <v>766086</v>
      </c>
      <c r="D17" s="91">
        <f t="shared" ref="D17:N17" si="6">SUM(D18:D26)</f>
        <v>835359</v>
      </c>
      <c r="E17" s="91">
        <f t="shared" si="6"/>
        <v>680758</v>
      </c>
      <c r="F17" s="91">
        <f t="shared" si="6"/>
        <v>729520</v>
      </c>
      <c r="G17" s="91">
        <f t="shared" si="6"/>
        <v>848376</v>
      </c>
      <c r="H17" s="91">
        <f t="shared" si="6"/>
        <v>775960</v>
      </c>
      <c r="I17" s="91">
        <f t="shared" si="6"/>
        <v>833000</v>
      </c>
      <c r="J17" s="91">
        <f t="shared" si="6"/>
        <v>835024</v>
      </c>
      <c r="K17" s="91">
        <f t="shared" si="6"/>
        <v>828107</v>
      </c>
      <c r="L17" s="91">
        <f t="shared" si="6"/>
        <v>777687</v>
      </c>
      <c r="M17" s="91">
        <f t="shared" si="6"/>
        <v>868335</v>
      </c>
      <c r="N17" s="91">
        <f t="shared" si="6"/>
        <v>668118</v>
      </c>
      <c r="O17" s="88">
        <f t="shared" si="1"/>
        <v>0.11557321368428865</v>
      </c>
      <c r="P17" s="14">
        <f t="shared" si="2"/>
        <v>-0.23057575705228972</v>
      </c>
      <c r="Q17" s="14">
        <f t="shared" si="3"/>
        <v>-0.20020254764717924</v>
      </c>
    </row>
    <row r="18" spans="1:17" s="22" customFormat="1" x14ac:dyDescent="0.25">
      <c r="A18" s="89" t="s">
        <v>96</v>
      </c>
      <c r="B18" s="89" t="s">
        <v>48</v>
      </c>
      <c r="C18" s="90">
        <v>81963</v>
      </c>
      <c r="D18" s="90">
        <v>94224</v>
      </c>
      <c r="E18" s="90">
        <v>110655</v>
      </c>
      <c r="F18" s="90">
        <v>102406</v>
      </c>
      <c r="G18" s="90">
        <v>107240</v>
      </c>
      <c r="H18" s="90">
        <v>96590</v>
      </c>
      <c r="I18" s="90">
        <v>91684</v>
      </c>
      <c r="J18" s="90">
        <v>93888</v>
      </c>
      <c r="K18" s="90">
        <v>98374</v>
      </c>
      <c r="L18" s="90">
        <v>94191</v>
      </c>
      <c r="M18" s="90">
        <v>127689</v>
      </c>
      <c r="N18" s="90">
        <v>103717</v>
      </c>
      <c r="O18" s="88"/>
      <c r="P18" s="14"/>
      <c r="Q18" s="14"/>
    </row>
    <row r="19" spans="1:17" s="22" customFormat="1" x14ac:dyDescent="0.25">
      <c r="A19" s="89" t="s">
        <v>96</v>
      </c>
      <c r="B19" s="89" t="s">
        <v>65</v>
      </c>
      <c r="C19" s="90">
        <v>57010</v>
      </c>
      <c r="D19" s="90" t="s">
        <v>63</v>
      </c>
      <c r="E19" s="90" t="s">
        <v>63</v>
      </c>
      <c r="F19" s="90" t="s">
        <v>63</v>
      </c>
      <c r="G19" s="90" t="s">
        <v>63</v>
      </c>
      <c r="H19" s="90" t="s">
        <v>63</v>
      </c>
      <c r="I19" s="90" t="s">
        <v>63</v>
      </c>
      <c r="J19" s="90" t="s">
        <v>63</v>
      </c>
      <c r="K19" s="90" t="s">
        <v>63</v>
      </c>
      <c r="L19" s="90" t="s">
        <v>63</v>
      </c>
      <c r="M19" s="90" t="s">
        <v>63</v>
      </c>
      <c r="N19" s="90"/>
      <c r="O19" s="88"/>
      <c r="P19" s="14"/>
      <c r="Q19" s="14"/>
    </row>
    <row r="20" spans="1:17" s="22" customFormat="1" x14ac:dyDescent="0.25">
      <c r="A20" s="89" t="s">
        <v>97</v>
      </c>
      <c r="B20" s="89" t="s">
        <v>65</v>
      </c>
      <c r="C20" s="90">
        <v>57010</v>
      </c>
      <c r="D20" s="90">
        <v>114021</v>
      </c>
      <c r="E20" s="90">
        <v>114021</v>
      </c>
      <c r="F20" s="90">
        <v>57010</v>
      </c>
      <c r="G20" s="90">
        <v>114021</v>
      </c>
      <c r="H20" s="90">
        <v>109266</v>
      </c>
      <c r="I20" s="90">
        <v>113849</v>
      </c>
      <c r="J20" s="90">
        <v>114021</v>
      </c>
      <c r="K20" s="90">
        <v>114021</v>
      </c>
      <c r="L20" s="90">
        <v>114021</v>
      </c>
      <c r="M20" s="90">
        <v>114021</v>
      </c>
      <c r="N20" s="90">
        <v>85515</v>
      </c>
      <c r="O20" s="88"/>
      <c r="P20" s="14"/>
      <c r="Q20" s="14"/>
    </row>
    <row r="21" spans="1:17" s="22" customFormat="1" x14ac:dyDescent="0.25">
      <c r="A21" s="89" t="s">
        <v>98</v>
      </c>
      <c r="B21" s="89" t="s">
        <v>65</v>
      </c>
      <c r="C21" s="90">
        <v>57010</v>
      </c>
      <c r="D21" s="90">
        <v>57010</v>
      </c>
      <c r="E21" s="90">
        <v>57010</v>
      </c>
      <c r="F21" s="90">
        <v>114021</v>
      </c>
      <c r="G21" s="90">
        <v>114021</v>
      </c>
      <c r="H21" s="90">
        <v>57010</v>
      </c>
      <c r="I21" s="90">
        <v>57010</v>
      </c>
      <c r="J21" s="90">
        <v>114021</v>
      </c>
      <c r="K21" s="90">
        <v>102618</v>
      </c>
      <c r="L21" s="90">
        <v>113393</v>
      </c>
      <c r="M21" s="90">
        <v>56520</v>
      </c>
      <c r="N21" s="90">
        <v>57010</v>
      </c>
      <c r="O21" s="88"/>
      <c r="P21" s="14"/>
      <c r="Q21" s="14"/>
    </row>
    <row r="22" spans="1:17" s="22" customFormat="1" x14ac:dyDescent="0.25">
      <c r="A22" s="89" t="s">
        <v>99</v>
      </c>
      <c r="B22" s="89" t="s">
        <v>65</v>
      </c>
      <c r="C22" s="90">
        <v>57010</v>
      </c>
      <c r="D22" s="90">
        <v>114021</v>
      </c>
      <c r="E22" s="90">
        <v>57010</v>
      </c>
      <c r="F22" s="90">
        <v>114021</v>
      </c>
      <c r="G22" s="90">
        <v>114021</v>
      </c>
      <c r="H22" s="90">
        <v>114021</v>
      </c>
      <c r="I22" s="90">
        <v>114021</v>
      </c>
      <c r="J22" s="90">
        <v>114021</v>
      </c>
      <c r="K22" s="90">
        <v>114021</v>
      </c>
      <c r="L22" s="90">
        <v>57010</v>
      </c>
      <c r="M22" s="90">
        <v>114021</v>
      </c>
      <c r="N22" s="90">
        <v>114021</v>
      </c>
      <c r="O22" s="88"/>
      <c r="P22" s="14"/>
      <c r="Q22" s="14"/>
    </row>
    <row r="23" spans="1:17" s="22" customFormat="1" x14ac:dyDescent="0.25">
      <c r="A23" s="89" t="s">
        <v>100</v>
      </c>
      <c r="B23" s="89" t="s">
        <v>65</v>
      </c>
      <c r="C23" s="90">
        <v>171031</v>
      </c>
      <c r="D23" s="90">
        <v>171031</v>
      </c>
      <c r="E23" s="90">
        <v>114021</v>
      </c>
      <c r="F23" s="90">
        <v>57010</v>
      </c>
      <c r="G23" s="90">
        <v>114021</v>
      </c>
      <c r="H23" s="90">
        <v>114021</v>
      </c>
      <c r="I23" s="90">
        <v>102892</v>
      </c>
      <c r="J23" s="90">
        <v>114021</v>
      </c>
      <c r="K23" s="90">
        <v>114021</v>
      </c>
      <c r="L23" s="90">
        <v>114021</v>
      </c>
      <c r="M23" s="90">
        <v>114021</v>
      </c>
      <c r="N23" s="90">
        <v>57010</v>
      </c>
      <c r="O23" s="88"/>
      <c r="P23" s="14"/>
      <c r="Q23" s="14"/>
    </row>
    <row r="24" spans="1:17" s="22" customFormat="1" x14ac:dyDescent="0.25">
      <c r="A24" s="89" t="s">
        <v>101</v>
      </c>
      <c r="B24" s="89" t="s">
        <v>65</v>
      </c>
      <c r="C24" s="90">
        <v>114021</v>
      </c>
      <c r="D24" s="90">
        <v>114021</v>
      </c>
      <c r="E24" s="90">
        <v>57010</v>
      </c>
      <c r="F24" s="90">
        <v>114021</v>
      </c>
      <c r="G24" s="90">
        <v>114021</v>
      </c>
      <c r="H24" s="90">
        <v>114021</v>
      </c>
      <c r="I24" s="90">
        <v>114021</v>
      </c>
      <c r="J24" s="90">
        <v>114021</v>
      </c>
      <c r="K24" s="90">
        <v>57010</v>
      </c>
      <c r="L24" s="90">
        <v>171031</v>
      </c>
      <c r="M24" s="90">
        <v>114021</v>
      </c>
      <c r="N24" s="90">
        <v>79814</v>
      </c>
      <c r="O24" s="88"/>
      <c r="P24" s="14"/>
      <c r="Q24" s="14"/>
    </row>
    <row r="25" spans="1:17" s="22" customFormat="1" x14ac:dyDescent="0.25">
      <c r="A25" s="89" t="s">
        <v>102</v>
      </c>
      <c r="B25" s="89" t="s">
        <v>65</v>
      </c>
      <c r="C25" s="90">
        <v>114021</v>
      </c>
      <c r="D25" s="90">
        <v>114021</v>
      </c>
      <c r="E25" s="90">
        <v>57010</v>
      </c>
      <c r="F25" s="90">
        <v>57010</v>
      </c>
      <c r="G25" s="90">
        <v>114021</v>
      </c>
      <c r="H25" s="90">
        <v>114021</v>
      </c>
      <c r="I25" s="90">
        <v>114100</v>
      </c>
      <c r="J25" s="90">
        <v>114021</v>
      </c>
      <c r="K25" s="90">
        <v>114021</v>
      </c>
      <c r="L25" s="90">
        <v>57010</v>
      </c>
      <c r="M25" s="90">
        <v>114021</v>
      </c>
      <c r="N25" s="90">
        <v>114021</v>
      </c>
      <c r="O25" s="88"/>
      <c r="P25" s="14"/>
      <c r="Q25" s="14"/>
    </row>
    <row r="26" spans="1:17" s="22" customFormat="1" x14ac:dyDescent="0.25">
      <c r="A26" s="89" t="s">
        <v>103</v>
      </c>
      <c r="B26" s="89" t="s">
        <v>65</v>
      </c>
      <c r="C26" s="90">
        <v>57010</v>
      </c>
      <c r="D26" s="90">
        <v>57010</v>
      </c>
      <c r="E26" s="90">
        <v>114021</v>
      </c>
      <c r="F26" s="90">
        <v>114021</v>
      </c>
      <c r="G26" s="90">
        <v>57010</v>
      </c>
      <c r="H26" s="90">
        <v>57010</v>
      </c>
      <c r="I26" s="90">
        <v>125423</v>
      </c>
      <c r="J26" s="90">
        <v>57010</v>
      </c>
      <c r="K26" s="90">
        <v>114021</v>
      </c>
      <c r="L26" s="90">
        <v>57010</v>
      </c>
      <c r="M26" s="90">
        <v>114021</v>
      </c>
      <c r="N26" s="90">
        <v>57010</v>
      </c>
      <c r="O26" s="88"/>
      <c r="P26" s="14"/>
      <c r="Q26" s="14"/>
    </row>
    <row r="27" spans="1:17" x14ac:dyDescent="0.25">
      <c r="A27" s="86" t="s">
        <v>104</v>
      </c>
      <c r="B27" s="86"/>
      <c r="C27" s="91">
        <f>SUM(C28:C34)</f>
        <v>1228245</v>
      </c>
      <c r="D27" s="91">
        <f t="shared" ref="D27:N27" si="7">SUM(D28:D34)</f>
        <v>832350</v>
      </c>
      <c r="E27" s="91">
        <f t="shared" si="7"/>
        <v>1165523</v>
      </c>
      <c r="F27" s="91">
        <f t="shared" si="7"/>
        <v>1198803</v>
      </c>
      <c r="G27" s="91">
        <f t="shared" si="7"/>
        <v>1172542</v>
      </c>
      <c r="H27" s="91">
        <f t="shared" si="7"/>
        <v>916385</v>
      </c>
      <c r="I27" s="91">
        <f t="shared" si="7"/>
        <v>852999</v>
      </c>
      <c r="J27" s="91">
        <f t="shared" si="7"/>
        <v>682760</v>
      </c>
      <c r="K27" s="91">
        <f t="shared" si="7"/>
        <v>463422</v>
      </c>
      <c r="L27" s="91">
        <f t="shared" si="7"/>
        <v>349411</v>
      </c>
      <c r="M27" s="91">
        <f t="shared" si="7"/>
        <v>383470</v>
      </c>
      <c r="N27" s="91">
        <f t="shared" si="7"/>
        <v>388581</v>
      </c>
      <c r="O27" s="88">
        <f t="shared" si="1"/>
        <v>6.7217998836514761E-2</v>
      </c>
      <c r="P27" s="14">
        <f t="shared" si="2"/>
        <v>1.3328291652541268E-2</v>
      </c>
      <c r="Q27" s="14">
        <f t="shared" si="3"/>
        <v>-0.53315191926473238</v>
      </c>
    </row>
    <row r="28" spans="1:17" s="22" customFormat="1" x14ac:dyDescent="0.25">
      <c r="A28" s="89" t="s">
        <v>60</v>
      </c>
      <c r="B28" s="89" t="s">
        <v>61</v>
      </c>
      <c r="C28" s="90">
        <v>444691</v>
      </c>
      <c r="D28" s="90">
        <v>570103</v>
      </c>
      <c r="E28" s="90">
        <v>570103</v>
      </c>
      <c r="F28" s="90">
        <v>501690</v>
      </c>
      <c r="G28" s="90">
        <v>478886</v>
      </c>
      <c r="H28" s="90">
        <v>376382</v>
      </c>
      <c r="I28" s="90">
        <v>513092</v>
      </c>
      <c r="J28" s="90">
        <v>285051</v>
      </c>
      <c r="K28" s="90">
        <v>330363</v>
      </c>
      <c r="L28" s="90">
        <v>245144</v>
      </c>
      <c r="M28" s="90">
        <v>285630</v>
      </c>
      <c r="N28" s="90">
        <v>224942</v>
      </c>
      <c r="O28" s="88"/>
      <c r="P28" s="14"/>
      <c r="Q28" s="14"/>
    </row>
    <row r="29" spans="1:17" s="22" customFormat="1" x14ac:dyDescent="0.25">
      <c r="A29" s="89" t="s">
        <v>60</v>
      </c>
      <c r="B29" s="89" t="s">
        <v>62</v>
      </c>
      <c r="C29" s="90">
        <v>14951</v>
      </c>
      <c r="D29" s="90" t="s">
        <v>63</v>
      </c>
      <c r="E29" s="90">
        <v>14951</v>
      </c>
      <c r="F29" s="90">
        <v>15904</v>
      </c>
      <c r="G29" s="90">
        <v>15762</v>
      </c>
      <c r="H29" s="90">
        <v>0</v>
      </c>
      <c r="I29" s="90">
        <v>16123</v>
      </c>
      <c r="J29" s="90">
        <v>0</v>
      </c>
      <c r="K29" s="90">
        <v>25055</v>
      </c>
      <c r="L29" s="90">
        <v>0</v>
      </c>
      <c r="M29" s="90">
        <v>12888</v>
      </c>
      <c r="N29" s="90"/>
      <c r="O29" s="88"/>
      <c r="P29" s="14"/>
      <c r="Q29" s="14"/>
    </row>
    <row r="30" spans="1:17" s="22" customFormat="1" ht="27.6" x14ac:dyDescent="0.25">
      <c r="A30" s="89" t="s">
        <v>64</v>
      </c>
      <c r="B30" s="89" t="s">
        <v>65</v>
      </c>
      <c r="C30" s="90">
        <v>410474</v>
      </c>
      <c r="D30" s="90">
        <v>262247</v>
      </c>
      <c r="E30" s="90">
        <v>222340</v>
      </c>
      <c r="F30" s="90">
        <v>279350</v>
      </c>
      <c r="G30" s="90">
        <v>131124</v>
      </c>
      <c r="H30" s="90">
        <v>274219</v>
      </c>
      <c r="I30" s="90">
        <v>136825</v>
      </c>
      <c r="J30" s="90" t="s">
        <v>63</v>
      </c>
      <c r="K30" s="90" t="s">
        <v>63</v>
      </c>
      <c r="L30" s="90" t="s">
        <v>63</v>
      </c>
      <c r="M30" s="90">
        <v>57010</v>
      </c>
      <c r="N30" s="90">
        <v>79814</v>
      </c>
      <c r="O30" s="88"/>
      <c r="P30" s="14"/>
      <c r="Q30" s="14"/>
    </row>
    <row r="31" spans="1:17" s="22" customFormat="1" ht="27.6" x14ac:dyDescent="0.25">
      <c r="A31" s="89" t="s">
        <v>64</v>
      </c>
      <c r="B31" s="89" t="s">
        <v>62</v>
      </c>
      <c r="C31" s="90">
        <v>15479</v>
      </c>
      <c r="D31" s="90" t="s">
        <v>63</v>
      </c>
      <c r="E31" s="90">
        <v>15479</v>
      </c>
      <c r="F31" s="90">
        <v>11445</v>
      </c>
      <c r="G31" s="90" t="s">
        <v>63</v>
      </c>
      <c r="H31" s="90" t="s">
        <v>63</v>
      </c>
      <c r="I31" s="90">
        <v>54672</v>
      </c>
      <c r="J31" s="90">
        <v>49994</v>
      </c>
      <c r="K31" s="90">
        <v>15969</v>
      </c>
      <c r="L31" s="90">
        <v>14757</v>
      </c>
      <c r="M31" s="90">
        <v>0</v>
      </c>
      <c r="N31" s="90"/>
      <c r="O31" s="88"/>
      <c r="P31" s="14"/>
      <c r="Q31" s="14"/>
    </row>
    <row r="32" spans="1:17" s="22" customFormat="1" x14ac:dyDescent="0.25">
      <c r="A32" s="89" t="s">
        <v>66</v>
      </c>
      <c r="B32" s="89" t="s">
        <v>65</v>
      </c>
      <c r="C32" s="90" t="s">
        <v>63</v>
      </c>
      <c r="D32" s="90" t="s">
        <v>63</v>
      </c>
      <c r="E32" s="90" t="s">
        <v>63</v>
      </c>
      <c r="F32" s="90" t="s">
        <v>63</v>
      </c>
      <c r="G32" s="90">
        <v>135000</v>
      </c>
      <c r="H32" s="90" t="s">
        <v>63</v>
      </c>
      <c r="I32" s="90" t="s">
        <v>63</v>
      </c>
      <c r="J32" s="90" t="s">
        <v>63</v>
      </c>
      <c r="K32" s="90" t="s">
        <v>63</v>
      </c>
      <c r="L32" s="90" t="s">
        <v>63</v>
      </c>
      <c r="M32" s="90" t="s">
        <v>63</v>
      </c>
      <c r="N32" s="90"/>
      <c r="O32" s="88"/>
      <c r="P32" s="14"/>
      <c r="Q32" s="14"/>
    </row>
    <row r="33" spans="1:17" s="22" customFormat="1" x14ac:dyDescent="0.25">
      <c r="A33" s="89" t="s">
        <v>66</v>
      </c>
      <c r="B33" s="89" t="s">
        <v>62</v>
      </c>
      <c r="C33" s="90">
        <v>168464</v>
      </c>
      <c r="D33" s="90" t="s">
        <v>63</v>
      </c>
      <c r="E33" s="90">
        <v>168464</v>
      </c>
      <c r="F33" s="90">
        <v>233395</v>
      </c>
      <c r="G33" s="90">
        <v>223613</v>
      </c>
      <c r="H33" s="90">
        <v>184755</v>
      </c>
      <c r="I33" s="90">
        <v>79586</v>
      </c>
      <c r="J33" s="90">
        <v>194266</v>
      </c>
      <c r="K33" s="90">
        <v>56979</v>
      </c>
      <c r="L33" s="90">
        <v>61568</v>
      </c>
      <c r="M33" s="90">
        <v>0</v>
      </c>
      <c r="N33" s="90">
        <v>56283</v>
      </c>
      <c r="O33" s="88"/>
      <c r="P33" s="14"/>
      <c r="Q33" s="14"/>
    </row>
    <row r="34" spans="1:17" s="22" customFormat="1" x14ac:dyDescent="0.25">
      <c r="A34" s="89" t="s">
        <v>67</v>
      </c>
      <c r="B34" s="89" t="s">
        <v>62</v>
      </c>
      <c r="C34" s="90">
        <v>174186</v>
      </c>
      <c r="D34" s="90" t="s">
        <v>63</v>
      </c>
      <c r="E34" s="90">
        <v>174186</v>
      </c>
      <c r="F34" s="90">
        <v>157019</v>
      </c>
      <c r="G34" s="90">
        <v>188157</v>
      </c>
      <c r="H34" s="90">
        <v>81029</v>
      </c>
      <c r="I34" s="90">
        <v>52701</v>
      </c>
      <c r="J34" s="90">
        <v>153449</v>
      </c>
      <c r="K34" s="90">
        <v>35056</v>
      </c>
      <c r="L34" s="90">
        <v>27942</v>
      </c>
      <c r="M34" s="90">
        <v>27942</v>
      </c>
      <c r="N34" s="90">
        <v>27542</v>
      </c>
      <c r="O34" s="88"/>
      <c r="P34" s="14"/>
      <c r="Q34" s="14"/>
    </row>
    <row r="35" spans="1:17" x14ac:dyDescent="0.25">
      <c r="A35" s="86" t="s">
        <v>105</v>
      </c>
      <c r="B35" s="86" t="s">
        <v>65</v>
      </c>
      <c r="C35" s="91">
        <v>302154</v>
      </c>
      <c r="D35" s="91">
        <v>228041</v>
      </c>
      <c r="E35" s="91">
        <v>125423</v>
      </c>
      <c r="F35" s="91">
        <v>228041</v>
      </c>
      <c r="G35" s="91">
        <v>228041</v>
      </c>
      <c r="H35" s="91">
        <v>114021</v>
      </c>
      <c r="I35" s="91">
        <v>228041</v>
      </c>
      <c r="J35" s="91">
        <v>114021</v>
      </c>
      <c r="K35" s="91">
        <v>228041</v>
      </c>
      <c r="L35" s="91">
        <v>114021</v>
      </c>
      <c r="M35" s="91">
        <v>114021</v>
      </c>
      <c r="N35" s="91">
        <v>114021</v>
      </c>
      <c r="O35" s="88"/>
      <c r="P35" s="14"/>
      <c r="Q35" s="14"/>
    </row>
    <row r="36" spans="1:17" x14ac:dyDescent="0.25">
      <c r="A36" s="86" t="s">
        <v>114</v>
      </c>
      <c r="B36" s="86" t="s">
        <v>48</v>
      </c>
      <c r="C36" s="91">
        <v>1043969</v>
      </c>
      <c r="D36" s="91">
        <v>1519838</v>
      </c>
      <c r="E36" s="91">
        <v>1635923</v>
      </c>
      <c r="F36" s="91">
        <v>1454941</v>
      </c>
      <c r="G36" s="91">
        <v>1485556</v>
      </c>
      <c r="H36" s="91">
        <v>1341241</v>
      </c>
      <c r="I36" s="91">
        <v>1447885</v>
      </c>
      <c r="J36" s="91">
        <v>1542714</v>
      </c>
      <c r="K36" s="91">
        <v>1169206</v>
      </c>
      <c r="L36" s="91">
        <v>1417859</v>
      </c>
      <c r="M36" s="91">
        <v>1388418</v>
      </c>
      <c r="N36" s="91">
        <v>1182394</v>
      </c>
      <c r="O36" s="88"/>
      <c r="P36" s="14"/>
      <c r="Q36" s="14"/>
    </row>
    <row r="37" spans="1:17" x14ac:dyDescent="0.25">
      <c r="A37" s="92" t="s">
        <v>35</v>
      </c>
      <c r="B37" s="92"/>
      <c r="C37" s="93">
        <f>SUM(C3,C6:C7,C8,C9:C10,C13:C14,C17,C27,C35:C36)</f>
        <v>8391660</v>
      </c>
      <c r="D37" s="93">
        <f t="shared" ref="D37:N37" si="8">SUM(D3,D6:D7,D8,D9:D10,D13:D14,D17,D27,D35:D36)</f>
        <v>7893787</v>
      </c>
      <c r="E37" s="93">
        <f t="shared" si="8"/>
        <v>6862714</v>
      </c>
      <c r="F37" s="93">
        <f t="shared" si="8"/>
        <v>7396593</v>
      </c>
      <c r="G37" s="93">
        <f t="shared" si="8"/>
        <v>7603667</v>
      </c>
      <c r="H37" s="93">
        <f t="shared" si="8"/>
        <v>6347008</v>
      </c>
      <c r="I37" s="93">
        <f t="shared" si="8"/>
        <v>7004271</v>
      </c>
      <c r="J37" s="93">
        <f t="shared" si="8"/>
        <v>6638794</v>
      </c>
      <c r="K37" s="93">
        <f t="shared" si="8"/>
        <v>5801738</v>
      </c>
      <c r="L37" s="93">
        <f t="shared" si="8"/>
        <v>6613598</v>
      </c>
      <c r="M37" s="93">
        <f t="shared" si="8"/>
        <v>6764878</v>
      </c>
      <c r="N37" s="93">
        <f t="shared" si="8"/>
        <v>5780907</v>
      </c>
      <c r="O37" s="88">
        <f t="shared" si="1"/>
        <v>1</v>
      </c>
      <c r="P37" s="14">
        <f t="shared" si="2"/>
        <v>-0.14545288178146007</v>
      </c>
      <c r="Q37" s="14">
        <f t="shared" si="3"/>
        <v>-0.26766367017503767</v>
      </c>
    </row>
    <row r="38" spans="1:17" x14ac:dyDescent="0.25">
      <c r="C38" s="14"/>
      <c r="D38" s="14">
        <f>(D37-C37)/C37</f>
        <v>-5.9329500956902446E-2</v>
      </c>
      <c r="E38" s="14">
        <f>(E37-D37)/D37</f>
        <v>-0.13061829512248049</v>
      </c>
      <c r="F38" s="14">
        <f t="shared" ref="F38:N38" si="9">(F37-E37)/E37</f>
        <v>7.7794149661489606E-2</v>
      </c>
      <c r="G38" s="14">
        <f t="shared" si="9"/>
        <v>2.7995862419359831E-2</v>
      </c>
      <c r="H38" s="14">
        <f t="shared" si="9"/>
        <v>-0.16527012558545764</v>
      </c>
      <c r="I38" s="14">
        <f t="shared" si="9"/>
        <v>0.10355477730609446</v>
      </c>
      <c r="J38" s="14">
        <f t="shared" si="9"/>
        <v>-5.217916325624751E-2</v>
      </c>
      <c r="K38" s="14">
        <f t="shared" si="9"/>
        <v>-0.1260855510805125</v>
      </c>
      <c r="L38" s="14">
        <f t="shared" si="9"/>
        <v>0.13993393014300198</v>
      </c>
      <c r="M38" s="14">
        <f t="shared" si="9"/>
        <v>2.2874084575445923E-2</v>
      </c>
      <c r="N38" s="14">
        <f t="shared" si="9"/>
        <v>-0.14545288178146007</v>
      </c>
      <c r="O38" s="14"/>
      <c r="P38" s="14"/>
      <c r="Q38" s="14"/>
    </row>
  </sheetData>
  <conditionalFormatting sqref="P3:Q31">
    <cfRule type="cellIs" dxfId="75" priority="5" stopIfTrue="1" operator="greaterThan">
      <formula>0</formula>
    </cfRule>
    <cfRule type="cellIs" dxfId="74" priority="6" stopIfTrue="1" operator="lessThan">
      <formula>0</formula>
    </cfRule>
  </conditionalFormatting>
  <conditionalFormatting sqref="P32:Q38">
    <cfRule type="cellIs" dxfId="73" priority="3" stopIfTrue="1" operator="greaterThan">
      <formula>0</formula>
    </cfRule>
    <cfRule type="cellIs" dxfId="72" priority="4" stopIfTrue="1" operator="lessThan">
      <formula>0</formula>
    </cfRule>
  </conditionalFormatting>
  <conditionalFormatting sqref="C38:O38">
    <cfRule type="cellIs" dxfId="71" priority="1" stopIfTrue="1" operator="greaterThan">
      <formula>0</formula>
    </cfRule>
    <cfRule type="cellIs" dxfId="70" priority="2" stopIfTrue="1" operator="lessThan">
      <formula>0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01"/>
  <sheetViews>
    <sheetView zoomScaleNormal="100" workbookViewId="0">
      <selection activeCell="S60" sqref="S60"/>
    </sheetView>
  </sheetViews>
  <sheetFormatPr defaultColWidth="7" defaultRowHeight="12.6" x14ac:dyDescent="0.25"/>
  <cols>
    <col min="1" max="1" width="20.5546875" style="10" customWidth="1"/>
    <col min="2" max="2" width="5.44140625" style="101" bestFit="1" customWidth="1"/>
    <col min="3" max="4" width="9.88671875" style="10" bestFit="1" customWidth="1"/>
    <col min="5" max="5" width="8.88671875" style="10" bestFit="1" customWidth="1"/>
    <col min="6" max="6" width="9.88671875" style="10" bestFit="1" customWidth="1"/>
    <col min="7" max="11" width="8.88671875" style="10" bestFit="1" customWidth="1"/>
    <col min="12" max="12" width="9.44140625" style="10" customWidth="1"/>
    <col min="13" max="14" width="8.88671875" style="10" bestFit="1" customWidth="1"/>
    <col min="15" max="15" width="9.44140625" style="10" bestFit="1" customWidth="1"/>
    <col min="16" max="16" width="7.6640625" style="10" bestFit="1" customWidth="1"/>
    <col min="17" max="17" width="7.6640625" style="101" bestFit="1" customWidth="1"/>
    <col min="18" max="18" width="7" style="101"/>
    <col min="19" max="16384" width="7" style="10"/>
  </cols>
  <sheetData>
    <row r="2" spans="1:18" s="94" customFormat="1" x14ac:dyDescent="0.25">
      <c r="A2" s="9" t="s">
        <v>124</v>
      </c>
      <c r="B2" s="9"/>
      <c r="C2" s="9">
        <v>2009</v>
      </c>
      <c r="D2" s="9">
        <v>2010</v>
      </c>
      <c r="E2" s="9">
        <v>2011</v>
      </c>
      <c r="F2" s="9">
        <v>2012</v>
      </c>
      <c r="G2" s="9">
        <v>2013</v>
      </c>
      <c r="H2" s="9">
        <v>2014</v>
      </c>
      <c r="I2" s="9">
        <v>2015</v>
      </c>
      <c r="J2" s="9">
        <v>2016</v>
      </c>
      <c r="K2" s="9">
        <v>2017</v>
      </c>
      <c r="L2" s="9">
        <v>2018</v>
      </c>
      <c r="M2" s="9">
        <v>2019</v>
      </c>
      <c r="N2" s="9">
        <v>2020</v>
      </c>
      <c r="O2" s="9" t="s">
        <v>73</v>
      </c>
      <c r="P2" s="9" t="s">
        <v>74</v>
      </c>
      <c r="Q2" s="9" t="s">
        <v>75</v>
      </c>
    </row>
    <row r="3" spans="1:18" s="52" customFormat="1" x14ac:dyDescent="0.25">
      <c r="A3" s="48" t="s">
        <v>91</v>
      </c>
      <c r="B3" s="95" t="s">
        <v>125</v>
      </c>
      <c r="C3" s="49">
        <v>2889</v>
      </c>
      <c r="D3" s="49">
        <v>2631</v>
      </c>
      <c r="E3" s="49">
        <v>2171</v>
      </c>
      <c r="F3" s="49">
        <v>2091</v>
      </c>
      <c r="G3" s="49">
        <v>2013</v>
      </c>
      <c r="H3" s="49">
        <v>1628</v>
      </c>
      <c r="I3" s="49">
        <v>1877</v>
      </c>
      <c r="J3" s="49">
        <v>2135</v>
      </c>
      <c r="K3" s="49">
        <v>2077</v>
      </c>
      <c r="L3" s="49">
        <v>2295</v>
      </c>
      <c r="M3" s="49">
        <v>2099</v>
      </c>
      <c r="N3" s="49">
        <v>1880</v>
      </c>
      <c r="O3" s="54">
        <f>N3/$N$13</f>
        <v>2.7454874700625038E-2</v>
      </c>
      <c r="P3" s="14">
        <f>(N3-M3)/M3</f>
        <v>-0.10433539780848022</v>
      </c>
      <c r="Q3" s="14">
        <f>(N3-D3)/D3</f>
        <v>-0.28544279741543138</v>
      </c>
    </row>
    <row r="4" spans="1:18" s="52" customFormat="1" x14ac:dyDescent="0.25">
      <c r="A4" s="48" t="s">
        <v>92</v>
      </c>
      <c r="B4" s="95" t="s">
        <v>125</v>
      </c>
      <c r="C4" s="49">
        <v>3521</v>
      </c>
      <c r="D4" s="49">
        <v>3271</v>
      </c>
      <c r="E4" s="49">
        <v>3038</v>
      </c>
      <c r="F4" s="49">
        <v>2844</v>
      </c>
      <c r="G4" s="49">
        <v>2499</v>
      </c>
      <c r="H4" s="49">
        <v>2835</v>
      </c>
      <c r="I4" s="49">
        <v>2672</v>
      </c>
      <c r="J4" s="49">
        <v>2638</v>
      </c>
      <c r="K4" s="49">
        <v>2763</v>
      </c>
      <c r="L4" s="49">
        <v>2861</v>
      </c>
      <c r="M4" s="49">
        <v>2834</v>
      </c>
      <c r="N4" s="49">
        <v>2676</v>
      </c>
      <c r="O4" s="54">
        <f t="shared" ref="O4:O12" si="0">N4/$N$13</f>
        <v>3.9079385478123722E-2</v>
      </c>
      <c r="P4" s="14">
        <f t="shared" ref="P4:P13" si="1">(N4-M4)/M4</f>
        <v>-5.5751587861679608E-2</v>
      </c>
      <c r="Q4" s="14">
        <f t="shared" ref="Q4:Q13" si="2">(N4-D4)/D4</f>
        <v>-0.18190155915622133</v>
      </c>
    </row>
    <row r="5" spans="1:18" s="52" customFormat="1" x14ac:dyDescent="0.25">
      <c r="A5" s="48" t="s">
        <v>30</v>
      </c>
      <c r="B5" s="95" t="s">
        <v>125</v>
      </c>
      <c r="C5" s="49">
        <v>2989</v>
      </c>
      <c r="D5" s="49">
        <v>3231</v>
      </c>
      <c r="E5" s="49">
        <v>2624</v>
      </c>
      <c r="F5" s="49">
        <v>2951</v>
      </c>
      <c r="G5" s="49">
        <v>2519</v>
      </c>
      <c r="H5" s="49">
        <v>2387</v>
      </c>
      <c r="I5" s="49">
        <v>2372</v>
      </c>
      <c r="J5" s="49">
        <v>2551</v>
      </c>
      <c r="K5" s="49">
        <v>2248</v>
      </c>
      <c r="L5" s="49">
        <v>2212</v>
      </c>
      <c r="M5" s="49">
        <v>2360</v>
      </c>
      <c r="N5" s="49">
        <v>1832</v>
      </c>
      <c r="O5" s="54">
        <f t="shared" si="0"/>
        <v>2.6753899176353759E-2</v>
      </c>
      <c r="P5" s="14">
        <f t="shared" si="1"/>
        <v>-0.22372881355932203</v>
      </c>
      <c r="Q5" s="14">
        <f t="shared" si="2"/>
        <v>-0.43299288146084802</v>
      </c>
    </row>
    <row r="6" spans="1:18" s="52" customFormat="1" x14ac:dyDescent="0.25">
      <c r="A6" s="48" t="s">
        <v>93</v>
      </c>
      <c r="B6" s="95" t="s">
        <v>125</v>
      </c>
      <c r="C6" s="49">
        <v>615</v>
      </c>
      <c r="D6" s="49">
        <v>442</v>
      </c>
      <c r="E6" s="49">
        <v>693</v>
      </c>
      <c r="F6" s="49">
        <v>523</v>
      </c>
      <c r="G6" s="49">
        <v>472</v>
      </c>
      <c r="H6" s="49">
        <v>478</v>
      </c>
      <c r="I6" s="49">
        <v>469</v>
      </c>
      <c r="J6" s="49">
        <v>588</v>
      </c>
      <c r="K6" s="49">
        <v>496</v>
      </c>
      <c r="L6" s="49">
        <v>516</v>
      </c>
      <c r="M6" s="49">
        <v>507</v>
      </c>
      <c r="N6" s="49">
        <v>442</v>
      </c>
      <c r="O6" s="54">
        <f t="shared" si="0"/>
        <v>6.4548162859980138E-3</v>
      </c>
      <c r="P6" s="14">
        <f t="shared" si="1"/>
        <v>-0.12820512820512819</v>
      </c>
      <c r="Q6" s="14">
        <f t="shared" si="2"/>
        <v>0</v>
      </c>
    </row>
    <row r="7" spans="1:18" s="52" customFormat="1" x14ac:dyDescent="0.25">
      <c r="A7" s="48" t="s">
        <v>94</v>
      </c>
      <c r="B7" s="95" t="s">
        <v>125</v>
      </c>
      <c r="C7" s="49">
        <v>1302</v>
      </c>
      <c r="D7" s="49">
        <v>1339</v>
      </c>
      <c r="E7" s="49">
        <v>1262</v>
      </c>
      <c r="F7" s="49">
        <v>1153</v>
      </c>
      <c r="G7" s="49">
        <v>973</v>
      </c>
      <c r="H7" s="49">
        <v>1017</v>
      </c>
      <c r="I7" s="49">
        <v>970</v>
      </c>
      <c r="J7" s="49">
        <v>999</v>
      </c>
      <c r="K7" s="49">
        <v>881</v>
      </c>
      <c r="L7" s="49">
        <v>1141</v>
      </c>
      <c r="M7" s="49">
        <v>1467</v>
      </c>
      <c r="N7" s="49">
        <v>1079</v>
      </c>
      <c r="O7" s="54">
        <f t="shared" si="0"/>
        <v>1.5757345639348094E-2</v>
      </c>
      <c r="P7" s="14">
        <f t="shared" si="1"/>
        <v>-0.26448534423994546</v>
      </c>
      <c r="Q7" s="14">
        <f t="shared" si="2"/>
        <v>-0.1941747572815534</v>
      </c>
    </row>
    <row r="8" spans="1:18" x14ac:dyDescent="0.25">
      <c r="A8" s="27" t="s">
        <v>86</v>
      </c>
      <c r="B8" s="96" t="s">
        <v>125</v>
      </c>
      <c r="C8" s="28">
        <v>2460</v>
      </c>
      <c r="D8" s="28">
        <v>2952</v>
      </c>
      <c r="E8" s="28">
        <v>2973</v>
      </c>
      <c r="F8" s="28">
        <v>2831</v>
      </c>
      <c r="G8" s="28">
        <v>1716</v>
      </c>
      <c r="H8" s="28">
        <v>1407</v>
      </c>
      <c r="I8" s="28">
        <v>1316</v>
      </c>
      <c r="J8" s="28">
        <v>1407</v>
      </c>
      <c r="K8" s="28">
        <v>1186</v>
      </c>
      <c r="L8" s="28">
        <v>1217</v>
      </c>
      <c r="M8" s="28">
        <v>1504</v>
      </c>
      <c r="N8" s="28">
        <v>1039</v>
      </c>
      <c r="O8" s="54">
        <f t="shared" si="0"/>
        <v>1.5173199369122028E-2</v>
      </c>
      <c r="P8" s="14">
        <f t="shared" si="1"/>
        <v>-0.30917553191489361</v>
      </c>
      <c r="Q8" s="14">
        <f t="shared" si="2"/>
        <v>-0.64803523035230348</v>
      </c>
      <c r="R8" s="10"/>
    </row>
    <row r="9" spans="1:18" x14ac:dyDescent="0.25">
      <c r="A9" s="27" t="s">
        <v>68</v>
      </c>
      <c r="B9" s="96" t="s">
        <v>125</v>
      </c>
      <c r="C9" s="28">
        <v>10044</v>
      </c>
      <c r="D9" s="28">
        <v>10654</v>
      </c>
      <c r="E9" s="28">
        <v>13490</v>
      </c>
      <c r="F9" s="28">
        <v>10535</v>
      </c>
      <c r="G9" s="28">
        <v>9505</v>
      </c>
      <c r="H9" s="28">
        <v>8400</v>
      </c>
      <c r="I9" s="28">
        <v>7635</v>
      </c>
      <c r="J9" s="28">
        <v>12769</v>
      </c>
      <c r="K9" s="28">
        <v>10488</v>
      </c>
      <c r="L9" s="28">
        <v>9612</v>
      </c>
      <c r="M9" s="28">
        <v>9401</v>
      </c>
      <c r="N9" s="28">
        <v>8096</v>
      </c>
      <c r="O9" s="54">
        <f t="shared" si="0"/>
        <v>0.11823120509375548</v>
      </c>
      <c r="P9" s="14">
        <f t="shared" si="1"/>
        <v>-0.13881501967875759</v>
      </c>
      <c r="Q9" s="14">
        <f t="shared" si="2"/>
        <v>-0.24009761591890369</v>
      </c>
      <c r="R9" s="10"/>
    </row>
    <row r="10" spans="1:18" x14ac:dyDescent="0.25">
      <c r="A10" s="27" t="s">
        <v>126</v>
      </c>
      <c r="B10" s="96" t="s">
        <v>125</v>
      </c>
      <c r="C10" s="28">
        <v>4871</v>
      </c>
      <c r="D10" s="28">
        <v>10647</v>
      </c>
      <c r="E10" s="28">
        <v>7983</v>
      </c>
      <c r="F10" s="28">
        <v>7163</v>
      </c>
      <c r="G10" s="28">
        <v>6551</v>
      </c>
      <c r="H10" s="28">
        <v>7879</v>
      </c>
      <c r="I10" s="28">
        <v>6913</v>
      </c>
      <c r="J10" s="28">
        <v>6284</v>
      </c>
      <c r="K10" s="28">
        <v>8350</v>
      </c>
      <c r="L10" s="28">
        <v>7731</v>
      </c>
      <c r="M10" s="28">
        <v>7956</v>
      </c>
      <c r="N10" s="28">
        <v>7793</v>
      </c>
      <c r="O10" s="54">
        <f t="shared" si="0"/>
        <v>0.11380629709679303</v>
      </c>
      <c r="P10" s="14">
        <f t="shared" si="1"/>
        <v>-2.0487682252388135E-2</v>
      </c>
      <c r="Q10" s="14">
        <f t="shared" si="2"/>
        <v>-0.26805672959519111</v>
      </c>
      <c r="R10" s="10"/>
    </row>
    <row r="11" spans="1:18" x14ac:dyDescent="0.25">
      <c r="A11" s="27" t="s">
        <v>87</v>
      </c>
      <c r="B11" s="96" t="s">
        <v>125</v>
      </c>
      <c r="C11" s="28">
        <v>6785</v>
      </c>
      <c r="D11" s="28">
        <v>17565</v>
      </c>
      <c r="E11" s="28">
        <v>16470</v>
      </c>
      <c r="F11" s="28">
        <v>18660</v>
      </c>
      <c r="G11" s="28">
        <v>17048</v>
      </c>
      <c r="H11" s="28">
        <v>16973</v>
      </c>
      <c r="I11" s="28">
        <v>18811</v>
      </c>
      <c r="J11" s="28">
        <v>16170</v>
      </c>
      <c r="K11" s="28">
        <v>19521</v>
      </c>
      <c r="L11" s="28">
        <v>16228</v>
      </c>
      <c r="M11" s="28">
        <v>15182</v>
      </c>
      <c r="N11" s="28">
        <v>14936</v>
      </c>
      <c r="O11" s="54">
        <f t="shared" si="0"/>
        <v>0.21812021730241252</v>
      </c>
      <c r="P11" s="14">
        <f t="shared" si="1"/>
        <v>-1.6203398761691478E-2</v>
      </c>
      <c r="Q11" s="14">
        <f t="shared" si="2"/>
        <v>-0.14967264446342157</v>
      </c>
      <c r="R11" s="10"/>
    </row>
    <row r="12" spans="1:18" x14ac:dyDescent="0.25">
      <c r="A12" s="27" t="s">
        <v>127</v>
      </c>
      <c r="B12" s="96" t="s">
        <v>125</v>
      </c>
      <c r="C12" s="28">
        <v>28459</v>
      </c>
      <c r="D12" s="28">
        <v>33692</v>
      </c>
      <c r="E12" s="28">
        <v>32639</v>
      </c>
      <c r="F12" s="28">
        <v>34588</v>
      </c>
      <c r="G12" s="28">
        <v>40118</v>
      </c>
      <c r="H12" s="28">
        <v>30184</v>
      </c>
      <c r="I12" s="28">
        <v>21715</v>
      </c>
      <c r="J12" s="28">
        <v>29389</v>
      </c>
      <c r="K12" s="28">
        <v>27575</v>
      </c>
      <c r="L12" s="28">
        <v>29319</v>
      </c>
      <c r="M12" s="28">
        <v>33130</v>
      </c>
      <c r="N12" s="28">
        <f>-SUM(N3:N11)+68476</f>
        <v>28703</v>
      </c>
      <c r="O12" s="54">
        <f t="shared" si="0"/>
        <v>0.41916875985746832</v>
      </c>
      <c r="P12" s="14">
        <f t="shared" si="1"/>
        <v>-0.13362511319046183</v>
      </c>
      <c r="Q12" s="14">
        <f t="shared" si="2"/>
        <v>-0.14807669476433574</v>
      </c>
      <c r="R12" s="10"/>
    </row>
    <row r="13" spans="1:18" x14ac:dyDescent="0.25">
      <c r="A13" s="97" t="s">
        <v>35</v>
      </c>
      <c r="B13" s="98" t="s">
        <v>125</v>
      </c>
      <c r="C13" s="99">
        <f t="shared" ref="C13:M13" si="3">SUM(C3:C12)</f>
        <v>63935</v>
      </c>
      <c r="D13" s="99">
        <f t="shared" si="3"/>
        <v>86424</v>
      </c>
      <c r="E13" s="99">
        <f t="shared" si="3"/>
        <v>83343</v>
      </c>
      <c r="F13" s="99">
        <f t="shared" si="3"/>
        <v>83339</v>
      </c>
      <c r="G13" s="99">
        <f t="shared" si="3"/>
        <v>83414</v>
      </c>
      <c r="H13" s="99">
        <f t="shared" si="3"/>
        <v>73188</v>
      </c>
      <c r="I13" s="99">
        <f t="shared" si="3"/>
        <v>64750</v>
      </c>
      <c r="J13" s="99">
        <f t="shared" si="3"/>
        <v>74930</v>
      </c>
      <c r="K13" s="99">
        <f t="shared" si="3"/>
        <v>75585</v>
      </c>
      <c r="L13" s="99">
        <f t="shared" si="3"/>
        <v>73132</v>
      </c>
      <c r="M13" s="99">
        <f t="shared" si="3"/>
        <v>76440</v>
      </c>
      <c r="N13" s="99">
        <f>SUM(N3:N12)</f>
        <v>68476</v>
      </c>
      <c r="O13" s="100">
        <f>N13/$N$13</f>
        <v>1</v>
      </c>
      <c r="P13" s="14">
        <f t="shared" si="1"/>
        <v>-0.10418628990057562</v>
      </c>
      <c r="Q13" s="14">
        <f t="shared" si="2"/>
        <v>-0.2076737943163936</v>
      </c>
      <c r="R13" s="10"/>
    </row>
    <row r="14" spans="1:18" x14ac:dyDescent="0.25">
      <c r="C14" s="14"/>
      <c r="D14" s="14">
        <f>(D13-C13)/C13</f>
        <v>0.35174786892938142</v>
      </c>
      <c r="E14" s="14">
        <f t="shared" ref="E14:N14" si="4">(E13-D13)/D13</f>
        <v>-3.5649819494584838E-2</v>
      </c>
      <c r="F14" s="14">
        <f t="shared" si="4"/>
        <v>-4.7994432645813084E-5</v>
      </c>
      <c r="G14" s="14">
        <f t="shared" si="4"/>
        <v>8.9993880416131705E-4</v>
      </c>
      <c r="H14" s="14">
        <f t="shared" si="4"/>
        <v>-0.12259332965689212</v>
      </c>
      <c r="I14" s="14">
        <f t="shared" si="4"/>
        <v>-0.11529212439197682</v>
      </c>
      <c r="J14" s="14">
        <f t="shared" si="4"/>
        <v>0.15722007722007722</v>
      </c>
      <c r="K14" s="14">
        <f t="shared" si="4"/>
        <v>8.7414920592553055E-3</v>
      </c>
      <c r="L14" s="14">
        <f t="shared" si="4"/>
        <v>-3.245352913937951E-2</v>
      </c>
      <c r="M14" s="14">
        <f t="shared" si="4"/>
        <v>4.5233276814527157E-2</v>
      </c>
      <c r="N14" s="14">
        <f t="shared" si="4"/>
        <v>-0.10418628990057562</v>
      </c>
      <c r="O14" s="14"/>
      <c r="P14" s="14"/>
      <c r="Q14" s="14"/>
    </row>
    <row r="17" spans="1:18" s="94" customFormat="1" x14ac:dyDescent="0.25">
      <c r="A17" s="9" t="s">
        <v>128</v>
      </c>
      <c r="B17" s="9"/>
      <c r="C17" s="9">
        <v>2009</v>
      </c>
      <c r="D17" s="9">
        <v>2010</v>
      </c>
      <c r="E17" s="9">
        <v>2011</v>
      </c>
      <c r="F17" s="9">
        <v>2012</v>
      </c>
      <c r="G17" s="9">
        <v>2013</v>
      </c>
      <c r="H17" s="9">
        <v>2014</v>
      </c>
      <c r="I17" s="9">
        <v>2015</v>
      </c>
      <c r="J17" s="9">
        <v>2016</v>
      </c>
      <c r="K17" s="9">
        <v>2017</v>
      </c>
      <c r="L17" s="9">
        <v>2018</v>
      </c>
      <c r="M17" s="9">
        <v>2019</v>
      </c>
      <c r="N17" s="9">
        <v>2020</v>
      </c>
      <c r="O17" s="9" t="s">
        <v>73</v>
      </c>
      <c r="P17" s="9" t="s">
        <v>74</v>
      </c>
      <c r="Q17" s="9" t="s">
        <v>75</v>
      </c>
    </row>
    <row r="18" spans="1:18" s="52" customFormat="1" x14ac:dyDescent="0.25">
      <c r="A18" s="48" t="s">
        <v>91</v>
      </c>
      <c r="B18" s="95" t="s">
        <v>129</v>
      </c>
      <c r="C18" s="49">
        <v>148</v>
      </c>
      <c r="D18" s="49">
        <v>29</v>
      </c>
      <c r="E18" s="49">
        <v>16</v>
      </c>
      <c r="F18" s="49">
        <v>21</v>
      </c>
      <c r="G18" s="49">
        <v>31</v>
      </c>
      <c r="H18" s="49">
        <v>22</v>
      </c>
      <c r="I18" s="49">
        <v>11</v>
      </c>
      <c r="J18" s="49"/>
      <c r="K18" s="49">
        <v>7</v>
      </c>
      <c r="L18" s="49">
        <v>13</v>
      </c>
      <c r="M18" s="49">
        <v>17</v>
      </c>
      <c r="N18" s="49">
        <v>5</v>
      </c>
      <c r="O18" s="102">
        <f>N18/$N$28</f>
        <v>1</v>
      </c>
      <c r="P18" s="14">
        <f>(N18-M18)/M18</f>
        <v>-0.70588235294117652</v>
      </c>
      <c r="Q18" s="14">
        <f>(N18-D18)/D18</f>
        <v>-0.82758620689655171</v>
      </c>
    </row>
    <row r="19" spans="1:18" s="52" customFormat="1" x14ac:dyDescent="0.25">
      <c r="A19" s="48" t="s">
        <v>92</v>
      </c>
      <c r="B19" s="95" t="s">
        <v>129</v>
      </c>
      <c r="C19" s="49">
        <v>18</v>
      </c>
      <c r="D19" s="49">
        <v>16</v>
      </c>
      <c r="E19" s="49"/>
      <c r="F19" s="49"/>
      <c r="G19" s="49"/>
      <c r="H19" s="49"/>
      <c r="I19" s="49"/>
      <c r="J19" s="49">
        <v>8</v>
      </c>
      <c r="K19" s="49">
        <v>8</v>
      </c>
      <c r="L19" s="49"/>
      <c r="M19" s="49">
        <v>16</v>
      </c>
      <c r="N19" s="49"/>
      <c r="O19" s="102"/>
      <c r="P19" s="14"/>
      <c r="Q19" s="14"/>
    </row>
    <row r="20" spans="1:18" s="52" customFormat="1" x14ac:dyDescent="0.25">
      <c r="A20" s="48" t="s">
        <v>30</v>
      </c>
      <c r="B20" s="95" t="s">
        <v>129</v>
      </c>
      <c r="C20" s="49">
        <v>1</v>
      </c>
      <c r="D20" s="49">
        <v>25</v>
      </c>
      <c r="E20" s="49">
        <v>7</v>
      </c>
      <c r="F20" s="49">
        <v>19</v>
      </c>
      <c r="G20" s="49">
        <v>18</v>
      </c>
      <c r="H20" s="49">
        <v>4</v>
      </c>
      <c r="I20" s="49"/>
      <c r="J20" s="49">
        <v>1</v>
      </c>
      <c r="K20" s="49">
        <v>2</v>
      </c>
      <c r="L20" s="49"/>
      <c r="M20" s="49"/>
      <c r="N20" s="49"/>
      <c r="O20" s="102"/>
      <c r="P20" s="14"/>
      <c r="Q20" s="14"/>
    </row>
    <row r="21" spans="1:18" s="52" customFormat="1" x14ac:dyDescent="0.25">
      <c r="A21" s="48" t="s">
        <v>93</v>
      </c>
      <c r="B21" s="95" t="s">
        <v>129</v>
      </c>
      <c r="C21" s="49">
        <v>3</v>
      </c>
      <c r="D21" s="49">
        <v>8</v>
      </c>
      <c r="E21" s="49"/>
      <c r="F21" s="49">
        <v>2</v>
      </c>
      <c r="G21" s="49"/>
      <c r="H21" s="49"/>
      <c r="I21" s="49"/>
      <c r="J21" s="49"/>
      <c r="K21" s="49">
        <v>2</v>
      </c>
      <c r="L21" s="49">
        <v>3</v>
      </c>
      <c r="M21" s="49"/>
      <c r="N21" s="49"/>
      <c r="O21" s="102"/>
      <c r="P21" s="14"/>
      <c r="Q21" s="14"/>
    </row>
    <row r="22" spans="1:18" s="52" customFormat="1" x14ac:dyDescent="0.25">
      <c r="A22" s="48" t="s">
        <v>94</v>
      </c>
      <c r="B22" s="95" t="s">
        <v>129</v>
      </c>
      <c r="C22" s="49">
        <v>81</v>
      </c>
      <c r="D22" s="49">
        <v>3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102"/>
      <c r="P22" s="14"/>
      <c r="Q22" s="14"/>
    </row>
    <row r="23" spans="1:18" x14ac:dyDescent="0.25">
      <c r="A23" s="27" t="s">
        <v>86</v>
      </c>
      <c r="B23" s="96" t="s">
        <v>129</v>
      </c>
      <c r="C23" s="28">
        <v>4</v>
      </c>
      <c r="D23" s="28">
        <v>6</v>
      </c>
      <c r="E23" s="28"/>
      <c r="F23" s="28">
        <v>4</v>
      </c>
      <c r="G23" s="28">
        <v>4</v>
      </c>
      <c r="H23" s="28"/>
      <c r="I23" s="28"/>
      <c r="J23" s="28"/>
      <c r="K23" s="28"/>
      <c r="L23" s="28"/>
      <c r="M23" s="28"/>
      <c r="N23" s="28"/>
      <c r="O23" s="102"/>
      <c r="P23" s="14"/>
      <c r="Q23" s="14"/>
      <c r="R23" s="10"/>
    </row>
    <row r="24" spans="1:18" x14ac:dyDescent="0.25">
      <c r="A24" s="27" t="s">
        <v>68</v>
      </c>
      <c r="B24" s="96" t="s">
        <v>129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02"/>
      <c r="P24" s="14"/>
      <c r="Q24" s="14"/>
      <c r="R24" s="10"/>
    </row>
    <row r="25" spans="1:18" x14ac:dyDescent="0.25">
      <c r="A25" s="27" t="s">
        <v>126</v>
      </c>
      <c r="B25" s="96" t="s">
        <v>129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102"/>
      <c r="P25" s="14"/>
      <c r="Q25" s="14"/>
      <c r="R25" s="10"/>
    </row>
    <row r="26" spans="1:18" x14ac:dyDescent="0.25">
      <c r="A26" s="27" t="s">
        <v>87</v>
      </c>
      <c r="B26" s="96" t="s">
        <v>129</v>
      </c>
      <c r="C26" s="28">
        <v>7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102"/>
      <c r="P26" s="14"/>
      <c r="Q26" s="14"/>
      <c r="R26" s="10"/>
    </row>
    <row r="27" spans="1:18" x14ac:dyDescent="0.25">
      <c r="A27" s="27" t="s">
        <v>130</v>
      </c>
      <c r="B27" s="96" t="s">
        <v>129</v>
      </c>
      <c r="C27" s="28">
        <v>2</v>
      </c>
      <c r="D27" s="28"/>
      <c r="E27" s="28"/>
      <c r="F27" s="28"/>
      <c r="G27" s="28"/>
      <c r="H27" s="28"/>
      <c r="I27" s="28"/>
      <c r="J27" s="28"/>
      <c r="K27" s="28">
        <v>1</v>
      </c>
      <c r="L27" s="28"/>
      <c r="M27" s="28"/>
      <c r="N27" s="28"/>
      <c r="O27" s="102"/>
      <c r="P27" s="14"/>
      <c r="Q27" s="14"/>
      <c r="R27" s="10"/>
    </row>
    <row r="28" spans="1:18" x14ac:dyDescent="0.25">
      <c r="A28" s="97" t="s">
        <v>35</v>
      </c>
      <c r="B28" s="98" t="s">
        <v>129</v>
      </c>
      <c r="C28" s="99">
        <f>SUM(C18:C27)</f>
        <v>264</v>
      </c>
      <c r="D28" s="99">
        <f t="shared" ref="D28:N28" si="5">SUM(D18:D27)</f>
        <v>87</v>
      </c>
      <c r="E28" s="99">
        <f t="shared" si="5"/>
        <v>23</v>
      </c>
      <c r="F28" s="99">
        <f t="shared" si="5"/>
        <v>46</v>
      </c>
      <c r="G28" s="99">
        <f t="shared" si="5"/>
        <v>53</v>
      </c>
      <c r="H28" s="99">
        <f t="shared" si="5"/>
        <v>26</v>
      </c>
      <c r="I28" s="99">
        <f t="shared" si="5"/>
        <v>11</v>
      </c>
      <c r="J28" s="99">
        <f t="shared" si="5"/>
        <v>9</v>
      </c>
      <c r="K28" s="99">
        <f t="shared" si="5"/>
        <v>20</v>
      </c>
      <c r="L28" s="99">
        <f t="shared" si="5"/>
        <v>16</v>
      </c>
      <c r="M28" s="99">
        <f t="shared" si="5"/>
        <v>33</v>
      </c>
      <c r="N28" s="99">
        <f t="shared" si="5"/>
        <v>5</v>
      </c>
      <c r="O28" s="102">
        <f>N28/$N$28</f>
        <v>1</v>
      </c>
      <c r="P28" s="14">
        <f t="shared" ref="P28" si="6">(N28-M28)/M28</f>
        <v>-0.84848484848484851</v>
      </c>
      <c r="Q28" s="14">
        <f t="shared" ref="Q28" si="7">(N28-D28)/D28</f>
        <v>-0.94252873563218387</v>
      </c>
      <c r="R28" s="10"/>
    </row>
    <row r="29" spans="1:18" x14ac:dyDescent="0.25">
      <c r="D29" s="14">
        <f>(D28-C28)/C28</f>
        <v>-0.67045454545454541</v>
      </c>
      <c r="E29" s="14">
        <f t="shared" ref="E29:M29" si="8">(E28-D28)/D28</f>
        <v>-0.73563218390804597</v>
      </c>
      <c r="F29" s="14">
        <f t="shared" si="8"/>
        <v>1</v>
      </c>
      <c r="G29" s="14">
        <f t="shared" si="8"/>
        <v>0.15217391304347827</v>
      </c>
      <c r="H29" s="14">
        <f t="shared" si="8"/>
        <v>-0.50943396226415094</v>
      </c>
      <c r="I29" s="14">
        <f t="shared" si="8"/>
        <v>-0.57692307692307687</v>
      </c>
      <c r="J29" s="14">
        <f t="shared" si="8"/>
        <v>-0.18181818181818182</v>
      </c>
      <c r="K29" s="14">
        <f t="shared" si="8"/>
        <v>1.2222222222222223</v>
      </c>
      <c r="L29" s="14">
        <f t="shared" si="8"/>
        <v>-0.2</v>
      </c>
      <c r="M29" s="14">
        <f t="shared" si="8"/>
        <v>1.0625</v>
      </c>
      <c r="N29" s="14"/>
      <c r="O29" s="14"/>
      <c r="P29" s="14"/>
      <c r="Q29" s="14"/>
    </row>
    <row r="30" spans="1:18" x14ac:dyDescent="0.25">
      <c r="P30" s="14"/>
      <c r="Q30" s="14"/>
    </row>
    <row r="31" spans="1:18" x14ac:dyDescent="0.25">
      <c r="P31" s="14"/>
      <c r="Q31" s="14"/>
    </row>
    <row r="32" spans="1:18" s="94" customFormat="1" x14ac:dyDescent="0.25">
      <c r="A32" s="9" t="s">
        <v>131</v>
      </c>
      <c r="B32" s="9"/>
      <c r="C32" s="9">
        <v>2009</v>
      </c>
      <c r="D32" s="9">
        <v>2010</v>
      </c>
      <c r="E32" s="9">
        <v>2011</v>
      </c>
      <c r="F32" s="9">
        <v>2012</v>
      </c>
      <c r="G32" s="9">
        <v>2013</v>
      </c>
      <c r="H32" s="9">
        <v>2014</v>
      </c>
      <c r="I32" s="9">
        <v>2015</v>
      </c>
      <c r="J32" s="9">
        <v>2016</v>
      </c>
      <c r="K32" s="9">
        <v>2017</v>
      </c>
      <c r="L32" s="9">
        <v>2018</v>
      </c>
      <c r="M32" s="9">
        <v>2019</v>
      </c>
      <c r="N32" s="9">
        <v>2020</v>
      </c>
      <c r="O32" s="9" t="s">
        <v>73</v>
      </c>
      <c r="P32" s="9" t="s">
        <v>74</v>
      </c>
      <c r="Q32" s="9" t="s">
        <v>75</v>
      </c>
    </row>
    <row r="33" spans="1:18" s="52" customFormat="1" x14ac:dyDescent="0.25">
      <c r="A33" s="48" t="s">
        <v>91</v>
      </c>
      <c r="B33" s="95" t="s">
        <v>42</v>
      </c>
      <c r="C33" s="49">
        <v>4720000</v>
      </c>
      <c r="D33" s="49">
        <v>3510000</v>
      </c>
      <c r="E33" s="49">
        <v>3310000</v>
      </c>
      <c r="F33" s="49">
        <v>3150000</v>
      </c>
      <c r="G33" s="49">
        <v>2500000</v>
      </c>
      <c r="H33" s="49">
        <v>2407500</v>
      </c>
      <c r="I33" s="49">
        <v>2820000</v>
      </c>
      <c r="J33" s="49">
        <v>3400000</v>
      </c>
      <c r="K33" s="49">
        <v>2500000</v>
      </c>
      <c r="L33" s="49">
        <v>2817000</v>
      </c>
      <c r="M33" s="49">
        <v>2885000</v>
      </c>
      <c r="N33" s="49">
        <v>2012500</v>
      </c>
      <c r="O33" s="54">
        <f t="shared" ref="O33:O44" si="9">N33/$N$44</f>
        <v>0.27737578388808493</v>
      </c>
      <c r="P33" s="14">
        <f t="shared" ref="P33:P101" si="10">(N33-M33)/M33</f>
        <v>-0.3024263431542461</v>
      </c>
      <c r="Q33" s="14">
        <f t="shared" ref="Q33:Q94" si="11">(N33-D33)/D33</f>
        <v>-0.42663817663817666</v>
      </c>
    </row>
    <row r="34" spans="1:18" s="52" customFormat="1" x14ac:dyDescent="0.25">
      <c r="A34" s="48" t="s">
        <v>92</v>
      </c>
      <c r="B34" s="95" t="s">
        <v>42</v>
      </c>
      <c r="C34" s="49">
        <v>3650000</v>
      </c>
      <c r="D34" s="49">
        <v>2830000</v>
      </c>
      <c r="E34" s="49">
        <v>2920000</v>
      </c>
      <c r="F34" s="49">
        <v>3385000</v>
      </c>
      <c r="G34" s="49">
        <v>4020000</v>
      </c>
      <c r="H34" s="49">
        <v>2830000</v>
      </c>
      <c r="I34" s="49">
        <v>3630000</v>
      </c>
      <c r="J34" s="49">
        <v>3430000</v>
      </c>
      <c r="K34" s="49">
        <v>3240000</v>
      </c>
      <c r="L34" s="49">
        <v>3320000</v>
      </c>
      <c r="M34" s="49">
        <v>3060000</v>
      </c>
      <c r="N34" s="49">
        <v>2025000</v>
      </c>
      <c r="O34" s="54">
        <f t="shared" si="9"/>
        <v>0.27909861484391152</v>
      </c>
      <c r="P34" s="14">
        <f t="shared" si="10"/>
        <v>-0.33823529411764708</v>
      </c>
      <c r="Q34" s="14">
        <f t="shared" si="11"/>
        <v>-0.28445229681978801</v>
      </c>
    </row>
    <row r="35" spans="1:18" s="52" customFormat="1" x14ac:dyDescent="0.25">
      <c r="A35" s="48" t="s">
        <v>30</v>
      </c>
      <c r="B35" s="95" t="s">
        <v>42</v>
      </c>
      <c r="C35" s="49">
        <v>395000</v>
      </c>
      <c r="D35" s="49">
        <v>435000</v>
      </c>
      <c r="E35" s="49">
        <v>600000</v>
      </c>
      <c r="F35" s="49">
        <v>530000</v>
      </c>
      <c r="G35" s="49">
        <v>570000</v>
      </c>
      <c r="H35" s="49">
        <v>520000</v>
      </c>
      <c r="I35" s="49">
        <v>600000</v>
      </c>
      <c r="J35" s="49">
        <v>520000</v>
      </c>
      <c r="K35" s="49">
        <v>540000</v>
      </c>
      <c r="L35" s="49">
        <v>520000</v>
      </c>
      <c r="M35" s="49">
        <v>392500</v>
      </c>
      <c r="N35" s="49">
        <v>517500</v>
      </c>
      <c r="O35" s="54">
        <f t="shared" si="9"/>
        <v>7.1325201571221838E-2</v>
      </c>
      <c r="P35" s="14">
        <f t="shared" si="10"/>
        <v>0.31847133757961782</v>
      </c>
      <c r="Q35" s="14">
        <f t="shared" si="11"/>
        <v>0.18965517241379309</v>
      </c>
    </row>
    <row r="36" spans="1:18" s="52" customFormat="1" x14ac:dyDescent="0.25">
      <c r="A36" s="48" t="s">
        <v>93</v>
      </c>
      <c r="B36" s="95" t="s">
        <v>42</v>
      </c>
      <c r="C36" s="49">
        <v>435000</v>
      </c>
      <c r="D36" s="49">
        <v>530000</v>
      </c>
      <c r="E36" s="49">
        <v>400000</v>
      </c>
      <c r="F36" s="49">
        <v>410000</v>
      </c>
      <c r="G36" s="49">
        <v>410000</v>
      </c>
      <c r="H36" s="49">
        <v>337500</v>
      </c>
      <c r="I36" s="49">
        <v>280000</v>
      </c>
      <c r="J36" s="49">
        <v>292500</v>
      </c>
      <c r="K36" s="49">
        <v>300000</v>
      </c>
      <c r="L36" s="49">
        <v>315000</v>
      </c>
      <c r="M36" s="49">
        <v>290000</v>
      </c>
      <c r="N36" s="49">
        <v>350000</v>
      </c>
      <c r="O36" s="54">
        <f t="shared" si="9"/>
        <v>4.8239266763145203E-2</v>
      </c>
      <c r="P36" s="14">
        <f t="shared" si="10"/>
        <v>0.20689655172413793</v>
      </c>
      <c r="Q36" s="14">
        <f t="shared" si="11"/>
        <v>-0.33962264150943394</v>
      </c>
    </row>
    <row r="37" spans="1:18" s="52" customFormat="1" x14ac:dyDescent="0.25">
      <c r="A37" s="48" t="s">
        <v>94</v>
      </c>
      <c r="B37" s="95" t="s">
        <v>42</v>
      </c>
      <c r="C37" s="49">
        <v>1465000</v>
      </c>
      <c r="D37" s="49">
        <v>1635000</v>
      </c>
      <c r="E37" s="49">
        <v>1415000</v>
      </c>
      <c r="F37" s="49">
        <v>1460000</v>
      </c>
      <c r="G37" s="49">
        <v>1220000</v>
      </c>
      <c r="H37" s="49">
        <v>1100000</v>
      </c>
      <c r="I37" s="49">
        <v>1123000</v>
      </c>
      <c r="J37" s="49">
        <v>806000</v>
      </c>
      <c r="K37" s="49">
        <v>1010000</v>
      </c>
      <c r="L37" s="49">
        <v>1015000</v>
      </c>
      <c r="M37" s="49">
        <v>1020000</v>
      </c>
      <c r="N37" s="49">
        <v>820000</v>
      </c>
      <c r="O37" s="54">
        <f t="shared" si="9"/>
        <v>0.1130177107022259</v>
      </c>
      <c r="P37" s="14">
        <f t="shared" si="10"/>
        <v>-0.19607843137254902</v>
      </c>
      <c r="Q37" s="14">
        <f t="shared" si="11"/>
        <v>-0.49847094801223241</v>
      </c>
    </row>
    <row r="38" spans="1:18" x14ac:dyDescent="0.25">
      <c r="A38" s="27" t="s">
        <v>86</v>
      </c>
      <c r="B38" s="96" t="s">
        <v>42</v>
      </c>
      <c r="C38" s="28">
        <v>375000</v>
      </c>
      <c r="D38" s="28">
        <v>322500</v>
      </c>
      <c r="E38" s="28">
        <v>325000</v>
      </c>
      <c r="F38" s="28">
        <v>255000</v>
      </c>
      <c r="G38" s="28">
        <v>255000</v>
      </c>
      <c r="H38" s="28">
        <v>255000</v>
      </c>
      <c r="I38" s="28">
        <v>187500</v>
      </c>
      <c r="J38" s="28">
        <v>250000</v>
      </c>
      <c r="K38" s="28">
        <v>194500</v>
      </c>
      <c r="L38" s="28">
        <v>395000</v>
      </c>
      <c r="M38" s="28">
        <v>317500</v>
      </c>
      <c r="N38" s="28">
        <v>130000</v>
      </c>
      <c r="O38" s="54">
        <f t="shared" si="9"/>
        <v>1.7917441940596787E-2</v>
      </c>
      <c r="P38" s="14">
        <f t="shared" si="10"/>
        <v>-0.59055118110236215</v>
      </c>
      <c r="Q38" s="14">
        <f t="shared" si="11"/>
        <v>-0.5968992248062015</v>
      </c>
      <c r="R38" s="10"/>
    </row>
    <row r="39" spans="1:18" x14ac:dyDescent="0.25">
      <c r="A39" s="27" t="s">
        <v>68</v>
      </c>
      <c r="B39" s="96" t="s">
        <v>42</v>
      </c>
      <c r="C39" s="28">
        <v>84500</v>
      </c>
      <c r="D39" s="28">
        <v>94500</v>
      </c>
      <c r="E39" s="28">
        <v>95000</v>
      </c>
      <c r="F39" s="28">
        <v>48500</v>
      </c>
      <c r="G39" s="28">
        <v>33000</v>
      </c>
      <c r="H39" s="28">
        <v>32500</v>
      </c>
      <c r="I39" s="28">
        <v>56000</v>
      </c>
      <c r="J39" s="28">
        <v>47500</v>
      </c>
      <c r="K39" s="28">
        <v>35500</v>
      </c>
      <c r="L39" s="28">
        <v>60500</v>
      </c>
      <c r="M39" s="28">
        <v>35000</v>
      </c>
      <c r="N39" s="28">
        <v>30500</v>
      </c>
      <c r="O39" s="54">
        <f t="shared" si="9"/>
        <v>4.203707532216939E-3</v>
      </c>
      <c r="P39" s="14">
        <f t="shared" si="10"/>
        <v>-0.12857142857142856</v>
      </c>
      <c r="Q39" s="14">
        <f t="shared" si="11"/>
        <v>-0.67724867724867721</v>
      </c>
      <c r="R39" s="10"/>
    </row>
    <row r="40" spans="1:18" x14ac:dyDescent="0.25">
      <c r="A40" s="27" t="s">
        <v>126</v>
      </c>
      <c r="B40" s="96" t="s">
        <v>42</v>
      </c>
      <c r="C40" s="28">
        <v>85000</v>
      </c>
      <c r="D40" s="28">
        <v>100500</v>
      </c>
      <c r="E40" s="28">
        <v>61000</v>
      </c>
      <c r="F40" s="28">
        <v>72000</v>
      </c>
      <c r="G40" s="28">
        <v>60000</v>
      </c>
      <c r="H40" s="28">
        <v>74500</v>
      </c>
      <c r="I40" s="28">
        <v>86500</v>
      </c>
      <c r="J40" s="28">
        <v>77500</v>
      </c>
      <c r="K40" s="28">
        <v>117000</v>
      </c>
      <c r="L40" s="28">
        <v>64500</v>
      </c>
      <c r="M40" s="28">
        <v>74500</v>
      </c>
      <c r="N40" s="28">
        <v>85000</v>
      </c>
      <c r="O40" s="54">
        <f t="shared" si="9"/>
        <v>1.1715250499620977E-2</v>
      </c>
      <c r="P40" s="14">
        <f t="shared" si="10"/>
        <v>0.14093959731543623</v>
      </c>
      <c r="Q40" s="14">
        <f t="shared" si="11"/>
        <v>-0.15422885572139303</v>
      </c>
      <c r="R40" s="10"/>
    </row>
    <row r="41" spans="1:18" x14ac:dyDescent="0.25">
      <c r="A41" s="27" t="s">
        <v>87</v>
      </c>
      <c r="B41" s="96" t="s">
        <v>42</v>
      </c>
      <c r="C41" s="28">
        <v>150000</v>
      </c>
      <c r="D41" s="28">
        <v>160000</v>
      </c>
      <c r="E41" s="28">
        <v>150000</v>
      </c>
      <c r="F41" s="28">
        <v>175000</v>
      </c>
      <c r="G41" s="28">
        <v>170000</v>
      </c>
      <c r="H41" s="28">
        <v>150000</v>
      </c>
      <c r="I41" s="28">
        <v>150000</v>
      </c>
      <c r="J41" s="28">
        <v>150000</v>
      </c>
      <c r="K41" s="28">
        <v>100000</v>
      </c>
      <c r="L41" s="28">
        <v>100000</v>
      </c>
      <c r="M41" s="28">
        <v>150000</v>
      </c>
      <c r="N41" s="28">
        <v>100000</v>
      </c>
      <c r="O41" s="54">
        <f t="shared" si="9"/>
        <v>1.3782647646612915E-2</v>
      </c>
      <c r="P41" s="14">
        <f t="shared" si="10"/>
        <v>-0.33333333333333331</v>
      </c>
      <c r="Q41" s="14">
        <f t="shared" si="11"/>
        <v>-0.375</v>
      </c>
      <c r="R41" s="10"/>
    </row>
    <row r="42" spans="1:18" x14ac:dyDescent="0.25">
      <c r="A42" s="27" t="s">
        <v>130</v>
      </c>
      <c r="B42" s="96" t="s">
        <v>42</v>
      </c>
      <c r="C42" s="28">
        <v>300000</v>
      </c>
      <c r="D42" s="28">
        <v>405000</v>
      </c>
      <c r="E42" s="28">
        <v>265000</v>
      </c>
      <c r="F42" s="28">
        <v>397500</v>
      </c>
      <c r="G42" s="28">
        <v>325000</v>
      </c>
      <c r="H42" s="28">
        <v>440000</v>
      </c>
      <c r="I42" s="28">
        <v>387500</v>
      </c>
      <c r="J42" s="28">
        <v>267500</v>
      </c>
      <c r="K42" s="28">
        <v>315000</v>
      </c>
      <c r="L42" s="28">
        <v>287500</v>
      </c>
      <c r="M42" s="28">
        <v>162500</v>
      </c>
      <c r="N42" s="28">
        <v>62500</v>
      </c>
      <c r="O42" s="54">
        <f t="shared" si="9"/>
        <v>8.6141547791330712E-3</v>
      </c>
      <c r="P42" s="14">
        <f t="shared" si="10"/>
        <v>-0.61538461538461542</v>
      </c>
      <c r="Q42" s="14">
        <f t="shared" si="11"/>
        <v>-0.84567901234567899</v>
      </c>
      <c r="R42" s="10"/>
    </row>
    <row r="43" spans="1:18" x14ac:dyDescent="0.25">
      <c r="A43" s="27" t="s">
        <v>127</v>
      </c>
      <c r="B43" s="96" t="s">
        <v>42</v>
      </c>
      <c r="C43" s="28">
        <f>-SUM(C33:C42)+C44</f>
        <v>1878000</v>
      </c>
      <c r="D43" s="28">
        <f t="shared" ref="D43:N43" si="12">-SUM(D33:D42)+D44</f>
        <v>1562000</v>
      </c>
      <c r="E43" s="28">
        <f t="shared" si="12"/>
        <v>1687500</v>
      </c>
      <c r="F43" s="28">
        <f t="shared" si="12"/>
        <v>1950000</v>
      </c>
      <c r="G43" s="28">
        <f t="shared" si="12"/>
        <v>1597500</v>
      </c>
      <c r="H43" s="28">
        <f t="shared" si="12"/>
        <v>1492500</v>
      </c>
      <c r="I43" s="28">
        <f t="shared" si="12"/>
        <v>1640000</v>
      </c>
      <c r="J43" s="28">
        <f t="shared" si="12"/>
        <v>1417500</v>
      </c>
      <c r="K43" s="28">
        <f t="shared" si="12"/>
        <v>1538500</v>
      </c>
      <c r="L43" s="28">
        <f t="shared" si="12"/>
        <v>1624000</v>
      </c>
      <c r="M43" s="28">
        <f t="shared" si="12"/>
        <v>1369500</v>
      </c>
      <c r="N43" s="28">
        <f t="shared" si="12"/>
        <v>1122500</v>
      </c>
      <c r="O43" s="54">
        <f t="shared" si="9"/>
        <v>0.15471021983322997</v>
      </c>
      <c r="P43" s="14">
        <f t="shared" si="10"/>
        <v>-0.18035779481562614</v>
      </c>
      <c r="Q43" s="14">
        <f t="shared" si="11"/>
        <v>-0.28137003841229191</v>
      </c>
      <c r="R43" s="10"/>
    </row>
    <row r="44" spans="1:18" x14ac:dyDescent="0.25">
      <c r="A44" s="97" t="s">
        <v>35</v>
      </c>
      <c r="B44" s="103"/>
      <c r="C44" s="99">
        <v>13537500</v>
      </c>
      <c r="D44" s="99">
        <v>11584500</v>
      </c>
      <c r="E44" s="99">
        <v>11228500</v>
      </c>
      <c r="F44" s="99">
        <v>11833000</v>
      </c>
      <c r="G44" s="99">
        <v>11160500</v>
      </c>
      <c r="H44" s="99">
        <v>9639500</v>
      </c>
      <c r="I44" s="99">
        <v>10960500</v>
      </c>
      <c r="J44" s="99">
        <v>10658500</v>
      </c>
      <c r="K44" s="99">
        <v>9890500</v>
      </c>
      <c r="L44" s="99">
        <v>10518500</v>
      </c>
      <c r="M44" s="99">
        <v>9756500</v>
      </c>
      <c r="N44" s="99">
        <v>7255500</v>
      </c>
      <c r="O44" s="54">
        <f t="shared" si="9"/>
        <v>1</v>
      </c>
      <c r="P44" s="14">
        <f t="shared" si="10"/>
        <v>-0.25634192589555682</v>
      </c>
      <c r="Q44" s="14">
        <f t="shared" si="11"/>
        <v>-0.37368898096594588</v>
      </c>
      <c r="R44" s="10"/>
    </row>
    <row r="45" spans="1:18" x14ac:dyDescent="0.25">
      <c r="C45" s="14"/>
      <c r="D45" s="14">
        <f>(D44-C44)/C44</f>
        <v>-0.14426592797783933</v>
      </c>
      <c r="E45" s="14">
        <f t="shared" ref="E45:N45" si="13">(E44-D44)/D44</f>
        <v>-3.0730717769433296E-2</v>
      </c>
      <c r="F45" s="14">
        <f t="shared" si="13"/>
        <v>5.3836220332190411E-2</v>
      </c>
      <c r="G45" s="14">
        <f t="shared" si="13"/>
        <v>-5.6832586833431925E-2</v>
      </c>
      <c r="H45" s="14">
        <f t="shared" si="13"/>
        <v>-0.13628421665695981</v>
      </c>
      <c r="I45" s="14">
        <f t="shared" si="13"/>
        <v>0.13704030292027594</v>
      </c>
      <c r="J45" s="14">
        <f t="shared" si="13"/>
        <v>-2.7553487523379407E-2</v>
      </c>
      <c r="K45" s="14">
        <f t="shared" si="13"/>
        <v>-7.2055167237416146E-2</v>
      </c>
      <c r="L45" s="14">
        <f t="shared" si="13"/>
        <v>6.3495273241999897E-2</v>
      </c>
      <c r="M45" s="14">
        <f t="shared" si="13"/>
        <v>-7.2443789513713927E-2</v>
      </c>
      <c r="N45" s="14">
        <f t="shared" si="13"/>
        <v>-0.25634192589555682</v>
      </c>
      <c r="O45" s="14"/>
      <c r="P45" s="14"/>
      <c r="Q45" s="14"/>
    </row>
    <row r="46" spans="1:18" x14ac:dyDescent="0.25">
      <c r="P46" s="14"/>
      <c r="Q46" s="14"/>
    </row>
    <row r="47" spans="1:18" x14ac:dyDescent="0.25">
      <c r="P47" s="14"/>
      <c r="Q47" s="14"/>
    </row>
    <row r="48" spans="1:18" s="94" customFormat="1" x14ac:dyDescent="0.25">
      <c r="A48" s="9" t="s">
        <v>132</v>
      </c>
      <c r="B48" s="9"/>
      <c r="C48" s="9">
        <v>2009</v>
      </c>
      <c r="D48" s="9">
        <v>2010</v>
      </c>
      <c r="E48" s="9">
        <v>2011</v>
      </c>
      <c r="F48" s="9">
        <v>2012</v>
      </c>
      <c r="G48" s="9">
        <v>2013</v>
      </c>
      <c r="H48" s="9">
        <v>2014</v>
      </c>
      <c r="I48" s="9">
        <v>2015</v>
      </c>
      <c r="J48" s="9">
        <v>2016</v>
      </c>
      <c r="K48" s="9">
        <v>2017</v>
      </c>
      <c r="L48" s="9">
        <v>2018</v>
      </c>
      <c r="M48" s="9">
        <v>2019</v>
      </c>
      <c r="N48" s="9">
        <v>2020</v>
      </c>
      <c r="O48" s="9" t="s">
        <v>73</v>
      </c>
      <c r="P48" s="9" t="s">
        <v>74</v>
      </c>
      <c r="Q48" s="9" t="s">
        <v>75</v>
      </c>
    </row>
    <row r="49" spans="1:18" s="52" customFormat="1" x14ac:dyDescent="0.25">
      <c r="A49" s="48" t="s">
        <v>91</v>
      </c>
      <c r="B49" s="95" t="s">
        <v>54</v>
      </c>
      <c r="C49" s="49">
        <v>126251</v>
      </c>
      <c r="D49" s="49">
        <v>68751</v>
      </c>
      <c r="E49" s="49">
        <v>101253</v>
      </c>
      <c r="F49" s="49">
        <v>68750</v>
      </c>
      <c r="G49" s="49">
        <v>51250</v>
      </c>
      <c r="H49" s="49">
        <v>55002</v>
      </c>
      <c r="I49" s="49">
        <v>104750</v>
      </c>
      <c r="J49" s="49">
        <v>25750</v>
      </c>
      <c r="K49" s="49">
        <v>31253</v>
      </c>
      <c r="L49" s="49">
        <v>16000</v>
      </c>
      <c r="M49" s="49">
        <v>8750</v>
      </c>
      <c r="N49" s="49">
        <v>5400</v>
      </c>
      <c r="O49" s="54">
        <f>N49/$N$44</f>
        <v>7.4426297291709735E-4</v>
      </c>
      <c r="P49" s="14">
        <f t="shared" ref="P49:P50" si="14">(N49-M49)/M49</f>
        <v>-0.38285714285714284</v>
      </c>
      <c r="Q49" s="14">
        <f t="shared" ref="Q49:Q52" si="15">(N49-D49)/D49</f>
        <v>-0.92145568791726662</v>
      </c>
    </row>
    <row r="50" spans="1:18" s="52" customFormat="1" x14ac:dyDescent="0.25">
      <c r="A50" s="48" t="s">
        <v>92</v>
      </c>
      <c r="B50" s="95" t="s">
        <v>54</v>
      </c>
      <c r="C50" s="49">
        <v>867500</v>
      </c>
      <c r="D50" s="49">
        <v>258500</v>
      </c>
      <c r="E50" s="49">
        <v>178750</v>
      </c>
      <c r="F50" s="49">
        <v>10750</v>
      </c>
      <c r="G50" s="49">
        <v>17500</v>
      </c>
      <c r="H50" s="49">
        <v>8750</v>
      </c>
      <c r="I50" s="49">
        <v>16500</v>
      </c>
      <c r="J50" s="49">
        <v>23000</v>
      </c>
      <c r="K50" s="49">
        <v>392500</v>
      </c>
      <c r="L50" s="49">
        <v>4750</v>
      </c>
      <c r="M50" s="49">
        <v>750</v>
      </c>
      <c r="N50" s="49">
        <v>2000</v>
      </c>
      <c r="O50" s="54">
        <f>N50/$N$44</f>
        <v>2.7565295293225831E-4</v>
      </c>
      <c r="P50" s="14">
        <f t="shared" si="14"/>
        <v>1.6666666666666667</v>
      </c>
      <c r="Q50" s="14">
        <f t="shared" si="15"/>
        <v>-0.99226305609284338</v>
      </c>
    </row>
    <row r="51" spans="1:18" s="52" customFormat="1" x14ac:dyDescent="0.25">
      <c r="A51" s="48" t="s">
        <v>30</v>
      </c>
      <c r="B51" s="95" t="s">
        <v>54</v>
      </c>
      <c r="C51" s="49">
        <v>8750</v>
      </c>
      <c r="D51" s="49">
        <v>13100</v>
      </c>
      <c r="E51" s="49">
        <v>1250</v>
      </c>
      <c r="F51" s="49">
        <v>3250</v>
      </c>
      <c r="G51" s="49">
        <v>1250</v>
      </c>
      <c r="H51" s="49">
        <v>3500</v>
      </c>
      <c r="I51" s="49">
        <v>1250</v>
      </c>
      <c r="J51" s="49">
        <v>1250</v>
      </c>
      <c r="K51" s="49">
        <v>1250</v>
      </c>
      <c r="L51" s="49">
        <v>1000</v>
      </c>
      <c r="M51" s="49"/>
      <c r="N51" s="49">
        <v>1250</v>
      </c>
      <c r="O51" s="54"/>
      <c r="P51" s="14"/>
      <c r="Q51" s="14">
        <f t="shared" si="15"/>
        <v>-0.90458015267175573</v>
      </c>
    </row>
    <row r="52" spans="1:18" s="52" customFormat="1" x14ac:dyDescent="0.25">
      <c r="A52" s="48" t="s">
        <v>93</v>
      </c>
      <c r="B52" s="95" t="s">
        <v>54</v>
      </c>
      <c r="C52" s="49">
        <v>3250</v>
      </c>
      <c r="D52" s="49">
        <v>4000</v>
      </c>
      <c r="E52" s="49"/>
      <c r="F52" s="49"/>
      <c r="G52" s="49">
        <v>2750</v>
      </c>
      <c r="H52" s="49">
        <v>18500</v>
      </c>
      <c r="I52" s="49">
        <v>46250</v>
      </c>
      <c r="J52" s="49">
        <v>80000</v>
      </c>
      <c r="K52" s="49">
        <v>51000</v>
      </c>
      <c r="L52" s="49">
        <v>40000</v>
      </c>
      <c r="M52" s="49">
        <v>53500</v>
      </c>
      <c r="N52" s="49">
        <v>27750</v>
      </c>
      <c r="O52" s="54">
        <f>N52/$N$44</f>
        <v>3.8246847219350838E-3</v>
      </c>
      <c r="P52" s="14">
        <f t="shared" ref="P52" si="16">(N52-M52)/M52</f>
        <v>-0.48130841121495327</v>
      </c>
      <c r="Q52" s="14">
        <f t="shared" si="15"/>
        <v>5.9375</v>
      </c>
    </row>
    <row r="53" spans="1:18" s="52" customFormat="1" x14ac:dyDescent="0.25">
      <c r="A53" s="48" t="s">
        <v>94</v>
      </c>
      <c r="B53" s="95" t="s">
        <v>54</v>
      </c>
      <c r="C53" s="49">
        <v>13750</v>
      </c>
      <c r="D53" s="49"/>
      <c r="E53" s="49"/>
      <c r="F53" s="49">
        <v>5000</v>
      </c>
      <c r="G53" s="49">
        <v>8750</v>
      </c>
      <c r="H53" s="49">
        <v>7500</v>
      </c>
      <c r="I53" s="49">
        <v>5000</v>
      </c>
      <c r="J53" s="49">
        <v>2500</v>
      </c>
      <c r="K53" s="49">
        <v>3750</v>
      </c>
      <c r="L53" s="49"/>
      <c r="M53" s="49"/>
      <c r="N53" s="49"/>
      <c r="O53" s="54"/>
      <c r="P53" s="14"/>
      <c r="Q53" s="14"/>
    </row>
    <row r="54" spans="1:18" x14ac:dyDescent="0.25">
      <c r="A54" s="27" t="s">
        <v>86</v>
      </c>
      <c r="B54" s="96" t="s">
        <v>54</v>
      </c>
      <c r="C54" s="28">
        <v>2500</v>
      </c>
      <c r="D54" s="28"/>
      <c r="E54" s="28"/>
      <c r="F54" s="28"/>
      <c r="G54" s="28"/>
      <c r="H54" s="28">
        <v>2000</v>
      </c>
      <c r="I54" s="28"/>
      <c r="J54" s="28"/>
      <c r="K54" s="28">
        <v>500</v>
      </c>
      <c r="L54" s="28"/>
      <c r="M54" s="28">
        <v>250</v>
      </c>
      <c r="N54" s="28">
        <v>250</v>
      </c>
      <c r="O54" s="54">
        <f>N54/$N$44</f>
        <v>3.4456619116532289E-5</v>
      </c>
      <c r="P54" s="14">
        <f t="shared" ref="P54:P55" si="17">(N54-M54)/M54</f>
        <v>0</v>
      </c>
      <c r="Q54" s="14"/>
      <c r="R54" s="10"/>
    </row>
    <row r="55" spans="1:18" x14ac:dyDescent="0.25">
      <c r="A55" s="27" t="s">
        <v>68</v>
      </c>
      <c r="B55" s="96" t="s">
        <v>54</v>
      </c>
      <c r="C55" s="28">
        <v>103600</v>
      </c>
      <c r="D55" s="28">
        <v>73000</v>
      </c>
      <c r="E55" s="28">
        <v>69500</v>
      </c>
      <c r="F55" s="28">
        <v>68500</v>
      </c>
      <c r="G55" s="28">
        <v>65340</v>
      </c>
      <c r="H55" s="28">
        <v>57060</v>
      </c>
      <c r="I55" s="28">
        <v>57000</v>
      </c>
      <c r="J55" s="28">
        <v>25000</v>
      </c>
      <c r="K55" s="28">
        <v>28974</v>
      </c>
      <c r="L55" s="28">
        <v>21500</v>
      </c>
      <c r="M55" s="28">
        <v>5000</v>
      </c>
      <c r="N55" s="28"/>
      <c r="O55" s="54"/>
      <c r="P55" s="14">
        <f t="shared" si="17"/>
        <v>-1</v>
      </c>
      <c r="Q55" s="14">
        <f t="shared" ref="Q55" si="18">(N55-D55)/D55</f>
        <v>-1</v>
      </c>
      <c r="R55" s="10"/>
    </row>
    <row r="56" spans="1:18" x14ac:dyDescent="0.25">
      <c r="A56" s="27" t="s">
        <v>87</v>
      </c>
      <c r="B56" s="96" t="s">
        <v>54</v>
      </c>
      <c r="C56" s="28"/>
      <c r="D56" s="28"/>
      <c r="E56" s="28"/>
      <c r="F56" s="28"/>
      <c r="G56" s="28"/>
      <c r="H56" s="28"/>
      <c r="I56" s="28"/>
      <c r="J56" s="28"/>
      <c r="K56" s="28">
        <v>51000</v>
      </c>
      <c r="L56" s="28"/>
      <c r="M56" s="28"/>
      <c r="N56" s="28"/>
      <c r="O56" s="54"/>
      <c r="P56" s="14"/>
      <c r="Q56" s="14"/>
      <c r="R56" s="10"/>
    </row>
    <row r="57" spans="1:18" ht="13.2" thickBot="1" x14ac:dyDescent="0.3">
      <c r="A57" s="27" t="s">
        <v>127</v>
      </c>
      <c r="B57" s="96"/>
      <c r="C57" s="104">
        <v>1961500</v>
      </c>
      <c r="D57" s="104">
        <v>1656500</v>
      </c>
      <c r="E57" s="104">
        <v>1782500</v>
      </c>
      <c r="F57" s="104">
        <v>1998500</v>
      </c>
      <c r="G57" s="104">
        <v>1630500</v>
      </c>
      <c r="H57" s="104">
        <v>1525000</v>
      </c>
      <c r="I57" s="104">
        <v>1644500</v>
      </c>
      <c r="J57" s="104">
        <v>1465000</v>
      </c>
      <c r="K57" s="104">
        <v>1574000</v>
      </c>
      <c r="L57" s="104">
        <v>1684500</v>
      </c>
      <c r="M57" s="104">
        <v>1404500</v>
      </c>
      <c r="N57" s="28"/>
      <c r="O57" s="54"/>
      <c r="P57" s="14"/>
      <c r="Q57" s="14"/>
      <c r="R57" s="10"/>
    </row>
    <row r="58" spans="1:18" x14ac:dyDescent="0.25">
      <c r="A58" s="97" t="s">
        <v>35</v>
      </c>
      <c r="B58" s="103"/>
      <c r="C58" s="99">
        <f t="shared" ref="C58:N58" si="19">SUM(C49:C56)</f>
        <v>1125601</v>
      </c>
      <c r="D58" s="99">
        <f t="shared" si="19"/>
        <v>417351</v>
      </c>
      <c r="E58" s="99">
        <f t="shared" si="19"/>
        <v>350753</v>
      </c>
      <c r="F58" s="99">
        <f t="shared" si="19"/>
        <v>156250</v>
      </c>
      <c r="G58" s="99">
        <f t="shared" si="19"/>
        <v>146840</v>
      </c>
      <c r="H58" s="99">
        <f t="shared" si="19"/>
        <v>152312</v>
      </c>
      <c r="I58" s="99">
        <f t="shared" si="19"/>
        <v>230750</v>
      </c>
      <c r="J58" s="99">
        <f t="shared" si="19"/>
        <v>157500</v>
      </c>
      <c r="K58" s="99">
        <f t="shared" si="19"/>
        <v>560227</v>
      </c>
      <c r="L58" s="99">
        <f t="shared" si="19"/>
        <v>83250</v>
      </c>
      <c r="M58" s="99">
        <f t="shared" si="19"/>
        <v>68250</v>
      </c>
      <c r="N58" s="99">
        <f t="shared" si="19"/>
        <v>36650</v>
      </c>
      <c r="O58" s="54">
        <f>N58/$N$44</f>
        <v>5.051340362483633E-3</v>
      </c>
      <c r="P58" s="14">
        <f t="shared" ref="P58" si="20">(N58-M58)/M58</f>
        <v>-0.46300366300366302</v>
      </c>
      <c r="Q58" s="14">
        <f t="shared" ref="Q58" si="21">(N58-D58)/D58</f>
        <v>-0.91218422862290971</v>
      </c>
      <c r="R58" s="10"/>
    </row>
    <row r="59" spans="1:18" x14ac:dyDescent="0.25">
      <c r="C59" s="14"/>
      <c r="D59" s="14">
        <f>(D58-C58)/C58</f>
        <v>-0.62921941256271097</v>
      </c>
      <c r="E59" s="14">
        <f t="shared" ref="E59:N59" si="22">(E58-D58)/D58</f>
        <v>-0.1595731171124545</v>
      </c>
      <c r="F59" s="14">
        <f t="shared" si="22"/>
        <v>-0.55452982583185317</v>
      </c>
      <c r="G59" s="14">
        <f t="shared" si="22"/>
        <v>-6.0224E-2</v>
      </c>
      <c r="H59" s="14">
        <f t="shared" si="22"/>
        <v>3.7265050394987745E-2</v>
      </c>
      <c r="I59" s="14">
        <f t="shared" si="22"/>
        <v>0.51498240453805344</v>
      </c>
      <c r="J59" s="14">
        <f t="shared" si="22"/>
        <v>-0.31744312026002169</v>
      </c>
      <c r="K59" s="14">
        <f t="shared" si="22"/>
        <v>2.5569968253968254</v>
      </c>
      <c r="L59" s="14">
        <f t="shared" si="22"/>
        <v>-0.85139952197948332</v>
      </c>
      <c r="M59" s="14">
        <f t="shared" si="22"/>
        <v>-0.18018018018018017</v>
      </c>
      <c r="N59" s="14">
        <f t="shared" si="22"/>
        <v>-0.46300366300366302</v>
      </c>
      <c r="O59" s="14"/>
      <c r="P59" s="14"/>
      <c r="Q59" s="14"/>
    </row>
    <row r="60" spans="1:18" x14ac:dyDescent="0.25">
      <c r="P60" s="14"/>
      <c r="Q60" s="14"/>
    </row>
    <row r="61" spans="1:18" x14ac:dyDescent="0.25">
      <c r="P61" s="14"/>
      <c r="Q61" s="14"/>
    </row>
    <row r="62" spans="1:18" x14ac:dyDescent="0.25">
      <c r="P62" s="14"/>
      <c r="Q62" s="14"/>
    </row>
    <row r="63" spans="1:18" s="94" customFormat="1" x14ac:dyDescent="0.25">
      <c r="A63" s="9" t="s">
        <v>133</v>
      </c>
      <c r="B63" s="9"/>
      <c r="C63" s="9">
        <v>2009</v>
      </c>
      <c r="D63" s="9">
        <v>2010</v>
      </c>
      <c r="E63" s="9">
        <v>2011</v>
      </c>
      <c r="F63" s="9">
        <v>2012</v>
      </c>
      <c r="G63" s="9">
        <v>2013</v>
      </c>
      <c r="H63" s="9">
        <v>2014</v>
      </c>
      <c r="I63" s="9">
        <v>2015</v>
      </c>
      <c r="J63" s="9">
        <v>2016</v>
      </c>
      <c r="K63" s="9">
        <v>2017</v>
      </c>
      <c r="L63" s="9">
        <v>2018</v>
      </c>
      <c r="M63" s="9">
        <v>2019</v>
      </c>
      <c r="N63" s="9">
        <v>2020</v>
      </c>
      <c r="O63" s="9" t="s">
        <v>73</v>
      </c>
      <c r="P63" s="9" t="s">
        <v>74</v>
      </c>
      <c r="Q63" s="9" t="s">
        <v>75</v>
      </c>
    </row>
    <row r="64" spans="1:18" s="52" customFormat="1" x14ac:dyDescent="0.25">
      <c r="A64" s="48" t="s">
        <v>91</v>
      </c>
      <c r="B64" s="95"/>
      <c r="C64" s="49">
        <v>712</v>
      </c>
      <c r="D64" s="49">
        <v>568</v>
      </c>
      <c r="E64" s="49">
        <v>529</v>
      </c>
      <c r="F64" s="49">
        <v>419</v>
      </c>
      <c r="G64" s="49">
        <v>377</v>
      </c>
      <c r="H64" s="49">
        <v>371</v>
      </c>
      <c r="I64" s="49">
        <v>395</v>
      </c>
      <c r="J64" s="49">
        <v>435</v>
      </c>
      <c r="K64" s="49">
        <v>371</v>
      </c>
      <c r="L64" s="49">
        <v>453</v>
      </c>
      <c r="M64" s="49">
        <v>356</v>
      </c>
      <c r="N64" s="49">
        <v>292</v>
      </c>
      <c r="O64" s="54">
        <f>N64/$N$75</f>
        <v>0.32372505543237251</v>
      </c>
      <c r="P64" s="14">
        <f t="shared" si="10"/>
        <v>-0.1797752808988764</v>
      </c>
      <c r="Q64" s="14">
        <f t="shared" si="11"/>
        <v>-0.4859154929577465</v>
      </c>
    </row>
    <row r="65" spans="1:18" s="52" customFormat="1" x14ac:dyDescent="0.25">
      <c r="A65" s="48" t="s">
        <v>92</v>
      </c>
      <c r="B65" s="95"/>
      <c r="C65" s="49">
        <v>369</v>
      </c>
      <c r="D65" s="49">
        <v>298</v>
      </c>
      <c r="E65" s="49">
        <v>272</v>
      </c>
      <c r="F65" s="49">
        <v>304</v>
      </c>
      <c r="G65" s="49">
        <v>283</v>
      </c>
      <c r="H65" s="49">
        <v>335</v>
      </c>
      <c r="I65" s="49">
        <v>271</v>
      </c>
      <c r="J65" s="49">
        <v>310</v>
      </c>
      <c r="K65" s="49">
        <v>363</v>
      </c>
      <c r="L65" s="49">
        <v>244</v>
      </c>
      <c r="M65" s="49">
        <v>244</v>
      </c>
      <c r="N65" s="49">
        <v>148</v>
      </c>
      <c r="O65" s="54">
        <f t="shared" ref="O65:O75" si="23">N65/$N$75</f>
        <v>0.16407982261640799</v>
      </c>
      <c r="P65" s="14">
        <f t="shared" si="10"/>
        <v>-0.39344262295081966</v>
      </c>
      <c r="Q65" s="14">
        <f t="shared" si="11"/>
        <v>-0.50335570469798663</v>
      </c>
    </row>
    <row r="66" spans="1:18" s="52" customFormat="1" x14ac:dyDescent="0.25">
      <c r="A66" s="48" t="s">
        <v>30</v>
      </c>
      <c r="B66" s="95"/>
      <c r="C66" s="49">
        <v>15</v>
      </c>
      <c r="D66" s="49">
        <v>115</v>
      </c>
      <c r="E66" s="49">
        <v>82</v>
      </c>
      <c r="F66" s="49">
        <v>117</v>
      </c>
      <c r="G66" s="49">
        <v>124</v>
      </c>
      <c r="H66" s="49">
        <v>126</v>
      </c>
      <c r="I66" s="49">
        <v>92</v>
      </c>
      <c r="J66" s="49">
        <v>80</v>
      </c>
      <c r="K66" s="49">
        <v>89</v>
      </c>
      <c r="L66" s="49">
        <v>85</v>
      </c>
      <c r="M66" s="49">
        <v>79</v>
      </c>
      <c r="N66" s="49">
        <v>64</v>
      </c>
      <c r="O66" s="54">
        <f t="shared" si="23"/>
        <v>7.0953436807095344E-2</v>
      </c>
      <c r="P66" s="14">
        <f t="shared" si="10"/>
        <v>-0.189873417721519</v>
      </c>
      <c r="Q66" s="14">
        <f t="shared" si="11"/>
        <v>-0.44347826086956521</v>
      </c>
    </row>
    <row r="67" spans="1:18" s="52" customFormat="1" x14ac:dyDescent="0.25">
      <c r="A67" s="48" t="s">
        <v>93</v>
      </c>
      <c r="B67" s="95"/>
      <c r="C67" s="49">
        <v>49</v>
      </c>
      <c r="D67" s="49">
        <v>55</v>
      </c>
      <c r="E67" s="49">
        <v>43</v>
      </c>
      <c r="F67" s="49">
        <v>49</v>
      </c>
      <c r="G67" s="49">
        <v>58</v>
      </c>
      <c r="H67" s="49">
        <v>69</v>
      </c>
      <c r="I67" s="49">
        <v>38</v>
      </c>
      <c r="J67" s="49">
        <v>47</v>
      </c>
      <c r="K67" s="49">
        <v>42</v>
      </c>
      <c r="L67" s="49">
        <v>48</v>
      </c>
      <c r="M67" s="49">
        <v>45</v>
      </c>
      <c r="N67" s="49">
        <v>40</v>
      </c>
      <c r="O67" s="54">
        <f t="shared" si="23"/>
        <v>4.4345898004434593E-2</v>
      </c>
      <c r="P67" s="14">
        <f t="shared" si="10"/>
        <v>-0.1111111111111111</v>
      </c>
      <c r="Q67" s="14">
        <f t="shared" si="11"/>
        <v>-0.27272727272727271</v>
      </c>
    </row>
    <row r="68" spans="1:18" s="52" customFormat="1" x14ac:dyDescent="0.25">
      <c r="A68" s="48" t="s">
        <v>94</v>
      </c>
      <c r="B68" s="95"/>
      <c r="C68" s="49">
        <v>164</v>
      </c>
      <c r="D68" s="49">
        <v>206</v>
      </c>
      <c r="E68" s="49">
        <v>238</v>
      </c>
      <c r="F68" s="49">
        <v>205</v>
      </c>
      <c r="G68" s="49">
        <v>142</v>
      </c>
      <c r="H68" s="49">
        <v>164</v>
      </c>
      <c r="I68" s="49">
        <v>144</v>
      </c>
      <c r="J68" s="49">
        <v>148</v>
      </c>
      <c r="K68" s="49">
        <v>119</v>
      </c>
      <c r="L68" s="49">
        <v>112</v>
      </c>
      <c r="M68" s="49">
        <v>128</v>
      </c>
      <c r="N68" s="49">
        <v>106</v>
      </c>
      <c r="O68" s="54">
        <f t="shared" si="23"/>
        <v>0.11751662971175167</v>
      </c>
      <c r="P68" s="14">
        <f t="shared" si="10"/>
        <v>-0.171875</v>
      </c>
      <c r="Q68" s="14">
        <f t="shared" si="11"/>
        <v>-0.4854368932038835</v>
      </c>
    </row>
    <row r="69" spans="1:18" x14ac:dyDescent="0.25">
      <c r="A69" s="27" t="s">
        <v>86</v>
      </c>
      <c r="B69" s="96"/>
      <c r="C69" s="28">
        <v>56</v>
      </c>
      <c r="D69" s="28">
        <v>28</v>
      </c>
      <c r="E69" s="28">
        <v>52</v>
      </c>
      <c r="F69" s="28">
        <v>30</v>
      </c>
      <c r="G69" s="28">
        <v>32</v>
      </c>
      <c r="H69" s="28">
        <v>49</v>
      </c>
      <c r="I69" s="28">
        <v>34</v>
      </c>
      <c r="J69" s="28">
        <v>47</v>
      </c>
      <c r="K69" s="28">
        <v>38</v>
      </c>
      <c r="L69" s="28">
        <v>57</v>
      </c>
      <c r="M69" s="28">
        <v>69</v>
      </c>
      <c r="N69" s="28">
        <v>31</v>
      </c>
      <c r="O69" s="54">
        <f t="shared" si="23"/>
        <v>3.4368070953436809E-2</v>
      </c>
      <c r="P69" s="14">
        <f t="shared" si="10"/>
        <v>-0.55072463768115942</v>
      </c>
      <c r="Q69" s="14">
        <f t="shared" si="11"/>
        <v>0.10714285714285714</v>
      </c>
      <c r="R69" s="10"/>
    </row>
    <row r="70" spans="1:18" x14ac:dyDescent="0.25">
      <c r="A70" s="27" t="s">
        <v>68</v>
      </c>
      <c r="B70" s="96"/>
      <c r="C70" s="28">
        <v>4</v>
      </c>
      <c r="D70" s="28">
        <v>7</v>
      </c>
      <c r="E70" s="28">
        <v>17</v>
      </c>
      <c r="F70" s="28">
        <v>6</v>
      </c>
      <c r="G70" s="28">
        <v>1</v>
      </c>
      <c r="H70" s="28"/>
      <c r="I70" s="28">
        <v>6</v>
      </c>
      <c r="J70" s="28">
        <v>2</v>
      </c>
      <c r="K70" s="28">
        <v>8</v>
      </c>
      <c r="L70" s="28">
        <v>12</v>
      </c>
      <c r="M70" s="28">
        <v>6</v>
      </c>
      <c r="N70" s="28">
        <v>9</v>
      </c>
      <c r="O70" s="54">
        <f t="shared" si="23"/>
        <v>9.9778270509977823E-3</v>
      </c>
      <c r="P70" s="14">
        <f t="shared" si="10"/>
        <v>0.5</v>
      </c>
      <c r="Q70" s="14">
        <f t="shared" si="11"/>
        <v>0.2857142857142857</v>
      </c>
      <c r="R70" s="10"/>
    </row>
    <row r="71" spans="1:18" x14ac:dyDescent="0.25">
      <c r="A71" s="27" t="s">
        <v>126</v>
      </c>
      <c r="B71" s="96"/>
      <c r="C71" s="28"/>
      <c r="D71" s="28"/>
      <c r="E71" s="28"/>
      <c r="F71" s="28"/>
      <c r="G71" s="28">
        <v>5</v>
      </c>
      <c r="H71" s="28">
        <v>3</v>
      </c>
      <c r="I71" s="28">
        <v>10</v>
      </c>
      <c r="J71" s="28">
        <v>12</v>
      </c>
      <c r="K71" s="28">
        <v>12</v>
      </c>
      <c r="L71" s="28">
        <v>16</v>
      </c>
      <c r="M71" s="28">
        <v>27</v>
      </c>
      <c r="N71" s="28">
        <v>22</v>
      </c>
      <c r="O71" s="54">
        <f t="shared" si="23"/>
        <v>2.4390243902439025E-2</v>
      </c>
      <c r="P71" s="14">
        <f t="shared" si="10"/>
        <v>-0.18518518518518517</v>
      </c>
      <c r="Q71" s="14"/>
      <c r="R71" s="10"/>
    </row>
    <row r="72" spans="1:18" x14ac:dyDescent="0.25">
      <c r="A72" s="27" t="s">
        <v>87</v>
      </c>
      <c r="B72" s="96"/>
      <c r="C72" s="28">
        <v>36</v>
      </c>
      <c r="D72" s="28">
        <v>18</v>
      </c>
      <c r="E72" s="28">
        <v>7</v>
      </c>
      <c r="F72" s="28">
        <v>27</v>
      </c>
      <c r="G72" s="28">
        <v>28</v>
      </c>
      <c r="H72" s="28">
        <v>28</v>
      </c>
      <c r="I72" s="28">
        <v>22</v>
      </c>
      <c r="J72" s="28">
        <v>25</v>
      </c>
      <c r="K72" s="28">
        <v>26</v>
      </c>
      <c r="L72" s="28">
        <v>26</v>
      </c>
      <c r="M72" s="28">
        <v>38</v>
      </c>
      <c r="N72" s="28">
        <v>23</v>
      </c>
      <c r="O72" s="54">
        <f t="shared" si="23"/>
        <v>2.5498891352549888E-2</v>
      </c>
      <c r="P72" s="14">
        <f t="shared" si="10"/>
        <v>-0.39473684210526316</v>
      </c>
      <c r="Q72" s="14">
        <f t="shared" si="11"/>
        <v>0.27777777777777779</v>
      </c>
      <c r="R72" s="10"/>
    </row>
    <row r="73" spans="1:18" x14ac:dyDescent="0.25">
      <c r="A73" s="27" t="s">
        <v>130</v>
      </c>
      <c r="B73" s="96"/>
      <c r="C73" s="28">
        <v>26</v>
      </c>
      <c r="D73" s="28">
        <v>34</v>
      </c>
      <c r="E73" s="28">
        <v>29</v>
      </c>
      <c r="F73" s="28">
        <v>45</v>
      </c>
      <c r="G73" s="28">
        <v>43</v>
      </c>
      <c r="H73" s="28">
        <v>32</v>
      </c>
      <c r="I73" s="28">
        <v>27</v>
      </c>
      <c r="J73" s="28">
        <v>41</v>
      </c>
      <c r="K73" s="28">
        <v>47</v>
      </c>
      <c r="L73" s="28">
        <v>40</v>
      </c>
      <c r="M73" s="28">
        <v>11</v>
      </c>
      <c r="N73" s="28">
        <v>10</v>
      </c>
      <c r="O73" s="54">
        <f t="shared" si="23"/>
        <v>1.1086474501108648E-2</v>
      </c>
      <c r="P73" s="14">
        <f t="shared" si="10"/>
        <v>-9.0909090909090912E-2</v>
      </c>
      <c r="Q73" s="14">
        <f t="shared" si="11"/>
        <v>-0.70588235294117652</v>
      </c>
      <c r="R73" s="10"/>
    </row>
    <row r="74" spans="1:18" x14ac:dyDescent="0.25">
      <c r="A74" s="27" t="s">
        <v>127</v>
      </c>
      <c r="B74" s="96"/>
      <c r="C74" s="28">
        <f>-SUM(C64:C73)+C75</f>
        <v>277</v>
      </c>
      <c r="D74" s="28">
        <f t="shared" ref="D74:N74" si="24">-SUM(D64:D73)+D75</f>
        <v>232</v>
      </c>
      <c r="E74" s="28">
        <f t="shared" si="24"/>
        <v>160</v>
      </c>
      <c r="F74" s="28">
        <f t="shared" si="24"/>
        <v>227</v>
      </c>
      <c r="G74" s="28">
        <f t="shared" si="24"/>
        <v>174</v>
      </c>
      <c r="H74" s="28">
        <f t="shared" si="24"/>
        <v>190</v>
      </c>
      <c r="I74" s="28">
        <f t="shared" si="24"/>
        <v>240</v>
      </c>
      <c r="J74" s="28">
        <f t="shared" si="24"/>
        <v>233</v>
      </c>
      <c r="K74" s="28">
        <f t="shared" si="24"/>
        <v>187</v>
      </c>
      <c r="L74" s="28">
        <f t="shared" si="24"/>
        <v>256</v>
      </c>
      <c r="M74" s="28">
        <f t="shared" si="24"/>
        <v>236</v>
      </c>
      <c r="N74" s="28">
        <f t="shared" si="24"/>
        <v>157</v>
      </c>
      <c r="O74" s="54">
        <f t="shared" si="23"/>
        <v>0.17405764966740578</v>
      </c>
      <c r="P74" s="14">
        <f t="shared" si="10"/>
        <v>-0.3347457627118644</v>
      </c>
      <c r="Q74" s="14">
        <f t="shared" si="11"/>
        <v>-0.32327586206896552</v>
      </c>
      <c r="R74" s="10"/>
    </row>
    <row r="75" spans="1:18" x14ac:dyDescent="0.25">
      <c r="A75" s="97" t="s">
        <v>35</v>
      </c>
      <c r="B75" s="98"/>
      <c r="C75" s="99">
        <v>1708</v>
      </c>
      <c r="D75" s="99">
        <v>1561</v>
      </c>
      <c r="E75" s="99">
        <v>1429</v>
      </c>
      <c r="F75" s="99">
        <v>1429</v>
      </c>
      <c r="G75" s="99">
        <v>1267</v>
      </c>
      <c r="H75" s="99">
        <v>1367</v>
      </c>
      <c r="I75" s="99">
        <v>1279</v>
      </c>
      <c r="J75" s="99">
        <v>1380</v>
      </c>
      <c r="K75" s="99">
        <v>1302</v>
      </c>
      <c r="L75" s="99">
        <v>1349</v>
      </c>
      <c r="M75" s="99">
        <v>1239</v>
      </c>
      <c r="N75" s="99">
        <v>902</v>
      </c>
      <c r="O75" s="54">
        <f t="shared" si="23"/>
        <v>1</v>
      </c>
      <c r="P75" s="14">
        <f t="shared" si="10"/>
        <v>-0.27199354317998387</v>
      </c>
      <c r="Q75" s="14">
        <f t="shared" si="11"/>
        <v>-0.42216527866752079</v>
      </c>
      <c r="R75" s="10"/>
    </row>
    <row r="76" spans="1:18" x14ac:dyDescent="0.25">
      <c r="C76" s="14"/>
      <c r="D76" s="14">
        <f>(D75-C75)/C75</f>
        <v>-8.6065573770491802E-2</v>
      </c>
      <c r="E76" s="14">
        <f t="shared" ref="E76:N76" si="25">(E75-D75)/D75</f>
        <v>-8.4561178731582323E-2</v>
      </c>
      <c r="F76" s="14">
        <f t="shared" si="25"/>
        <v>0</v>
      </c>
      <c r="G76" s="14">
        <f t="shared" si="25"/>
        <v>-0.11336599020293912</v>
      </c>
      <c r="H76" s="14">
        <f t="shared" si="25"/>
        <v>7.8926598263614839E-2</v>
      </c>
      <c r="I76" s="14">
        <f t="shared" si="25"/>
        <v>-6.4374542794440381E-2</v>
      </c>
      <c r="J76" s="14">
        <f t="shared" si="25"/>
        <v>7.8967943706020324E-2</v>
      </c>
      <c r="K76" s="14">
        <f t="shared" si="25"/>
        <v>-5.6521739130434782E-2</v>
      </c>
      <c r="L76" s="14">
        <f t="shared" si="25"/>
        <v>3.6098310291858678E-2</v>
      </c>
      <c r="M76" s="14">
        <f t="shared" si="25"/>
        <v>-8.1541882876204591E-2</v>
      </c>
      <c r="N76" s="14">
        <f t="shared" si="25"/>
        <v>-0.27199354317998387</v>
      </c>
      <c r="O76" s="14"/>
      <c r="P76" s="14"/>
      <c r="Q76" s="14"/>
    </row>
    <row r="77" spans="1:18" x14ac:dyDescent="0.25">
      <c r="Q77" s="10"/>
    </row>
    <row r="78" spans="1:18" x14ac:dyDescent="0.25">
      <c r="Q78" s="10"/>
    </row>
    <row r="79" spans="1:18" s="94" customFormat="1" x14ac:dyDescent="0.25">
      <c r="A79" s="9" t="s">
        <v>134</v>
      </c>
      <c r="B79" s="9"/>
      <c r="C79" s="9">
        <v>2009</v>
      </c>
      <c r="D79" s="9">
        <v>2010</v>
      </c>
      <c r="E79" s="9">
        <v>2011</v>
      </c>
      <c r="F79" s="9">
        <v>2012</v>
      </c>
      <c r="G79" s="9">
        <v>2013</v>
      </c>
      <c r="H79" s="9">
        <v>2014</v>
      </c>
      <c r="I79" s="9">
        <v>2015</v>
      </c>
      <c r="J79" s="9">
        <v>2016</v>
      </c>
      <c r="K79" s="9">
        <v>2017</v>
      </c>
      <c r="L79" s="9">
        <v>2018</v>
      </c>
      <c r="M79" s="9">
        <v>2019</v>
      </c>
      <c r="N79" s="9">
        <v>2020</v>
      </c>
      <c r="O79" s="9" t="s">
        <v>73</v>
      </c>
      <c r="P79" s="9" t="s">
        <v>74</v>
      </c>
      <c r="Q79" s="9" t="s">
        <v>75</v>
      </c>
    </row>
    <row r="80" spans="1:18" s="52" customFormat="1" x14ac:dyDescent="0.25">
      <c r="A80" s="48" t="s">
        <v>91</v>
      </c>
      <c r="B80" s="95" t="s">
        <v>55</v>
      </c>
      <c r="C80" s="49">
        <v>2887</v>
      </c>
      <c r="D80" s="49">
        <v>2642</v>
      </c>
      <c r="E80" s="49">
        <v>2034</v>
      </c>
      <c r="F80" s="49">
        <v>2154</v>
      </c>
      <c r="G80" s="49">
        <v>2048</v>
      </c>
      <c r="H80" s="49">
        <v>1646</v>
      </c>
      <c r="I80" s="49">
        <v>2024</v>
      </c>
      <c r="J80" s="49">
        <v>1750</v>
      </c>
      <c r="K80" s="49">
        <v>1075</v>
      </c>
      <c r="L80" s="49">
        <v>1708</v>
      </c>
      <c r="M80" s="49">
        <v>1112</v>
      </c>
      <c r="N80" s="49">
        <v>975</v>
      </c>
      <c r="O80" s="54">
        <f t="shared" ref="O80:O89" si="26">N80/$N$93</f>
        <v>0.40675844806007511</v>
      </c>
      <c r="P80" s="14">
        <f t="shared" si="10"/>
        <v>-0.12320143884892086</v>
      </c>
      <c r="Q80" s="14">
        <f t="shared" si="11"/>
        <v>-0.63096139288417863</v>
      </c>
    </row>
    <row r="81" spans="1:18" s="52" customFormat="1" x14ac:dyDescent="0.25">
      <c r="A81" s="48" t="s">
        <v>91</v>
      </c>
      <c r="B81" s="95" t="s">
        <v>56</v>
      </c>
      <c r="C81" s="49">
        <v>119</v>
      </c>
      <c r="D81" s="49">
        <v>62</v>
      </c>
      <c r="E81" s="49">
        <v>98</v>
      </c>
      <c r="F81" s="49">
        <v>110</v>
      </c>
      <c r="G81" s="49">
        <v>130</v>
      </c>
      <c r="H81" s="49">
        <v>60</v>
      </c>
      <c r="I81" s="49">
        <v>30</v>
      </c>
      <c r="J81" s="49"/>
      <c r="K81" s="49">
        <v>34</v>
      </c>
      <c r="L81" s="49">
        <v>100</v>
      </c>
      <c r="M81" s="49">
        <v>30</v>
      </c>
      <c r="N81" s="49">
        <v>30</v>
      </c>
      <c r="O81" s="54">
        <f t="shared" si="26"/>
        <v>1.2515644555694618E-2</v>
      </c>
      <c r="P81" s="14">
        <f t="shared" si="10"/>
        <v>0</v>
      </c>
      <c r="Q81" s="14">
        <f t="shared" si="11"/>
        <v>-0.5161290322580645</v>
      </c>
    </row>
    <row r="82" spans="1:18" s="52" customFormat="1" x14ac:dyDescent="0.25">
      <c r="A82" s="48" t="s">
        <v>92</v>
      </c>
      <c r="B82" s="95" t="s">
        <v>55</v>
      </c>
      <c r="C82" s="49">
        <v>528</v>
      </c>
      <c r="D82" s="49">
        <v>148</v>
      </c>
      <c r="E82" s="49">
        <v>752</v>
      </c>
      <c r="F82" s="49">
        <v>606</v>
      </c>
      <c r="G82" s="49">
        <v>252</v>
      </c>
      <c r="H82" s="49">
        <v>484</v>
      </c>
      <c r="I82" s="49">
        <v>500</v>
      </c>
      <c r="J82" s="49">
        <v>288</v>
      </c>
      <c r="K82" s="49">
        <v>576</v>
      </c>
      <c r="L82" s="49">
        <v>448</v>
      </c>
      <c r="M82" s="49">
        <v>48</v>
      </c>
      <c r="N82" s="49">
        <v>636</v>
      </c>
      <c r="O82" s="54">
        <f t="shared" si="26"/>
        <v>0.26533166458072593</v>
      </c>
      <c r="P82" s="14">
        <f t="shared" si="10"/>
        <v>12.25</v>
      </c>
      <c r="Q82" s="14">
        <f t="shared" si="11"/>
        <v>3.2972972972972974</v>
      </c>
    </row>
    <row r="83" spans="1:18" s="52" customFormat="1" x14ac:dyDescent="0.25">
      <c r="A83" s="48" t="s">
        <v>30</v>
      </c>
      <c r="B83" s="95" t="s">
        <v>55</v>
      </c>
      <c r="C83" s="49">
        <v>72</v>
      </c>
      <c r="D83" s="49">
        <v>720</v>
      </c>
      <c r="E83" s="49">
        <v>444</v>
      </c>
      <c r="F83" s="49">
        <v>483</v>
      </c>
      <c r="G83" s="49">
        <v>188</v>
      </c>
      <c r="H83" s="49">
        <v>188</v>
      </c>
      <c r="I83" s="49">
        <v>308</v>
      </c>
      <c r="J83" s="49">
        <v>184</v>
      </c>
      <c r="K83" s="49">
        <v>145</v>
      </c>
      <c r="L83" s="49">
        <v>24</v>
      </c>
      <c r="M83" s="49"/>
      <c r="N83" s="49">
        <v>144</v>
      </c>
      <c r="O83" s="54">
        <f t="shared" si="26"/>
        <v>6.0075093867334166E-2</v>
      </c>
      <c r="P83" s="14"/>
      <c r="Q83" s="14">
        <f t="shared" si="11"/>
        <v>-0.8</v>
      </c>
    </row>
    <row r="84" spans="1:18" s="52" customFormat="1" x14ac:dyDescent="0.25">
      <c r="A84" s="48" t="s">
        <v>30</v>
      </c>
      <c r="B84" s="95" t="s">
        <v>56</v>
      </c>
      <c r="C84" s="49"/>
      <c r="D84" s="49">
        <v>48</v>
      </c>
      <c r="E84" s="49">
        <v>50</v>
      </c>
      <c r="F84" s="49">
        <v>44</v>
      </c>
      <c r="G84" s="49">
        <v>40</v>
      </c>
      <c r="H84" s="49">
        <v>44</v>
      </c>
      <c r="I84" s="49">
        <v>20</v>
      </c>
      <c r="J84" s="49">
        <v>40</v>
      </c>
      <c r="K84" s="49"/>
      <c r="L84" s="49">
        <v>24</v>
      </c>
      <c r="M84" s="49"/>
      <c r="N84" s="49"/>
      <c r="O84" s="54">
        <f t="shared" si="26"/>
        <v>0</v>
      </c>
      <c r="P84" s="14"/>
      <c r="Q84" s="14"/>
    </row>
    <row r="85" spans="1:18" s="52" customFormat="1" x14ac:dyDescent="0.25">
      <c r="A85" s="48" t="s">
        <v>93</v>
      </c>
      <c r="B85" s="95" t="s">
        <v>55</v>
      </c>
      <c r="C85" s="49"/>
      <c r="D85" s="49"/>
      <c r="E85" s="49"/>
      <c r="F85" s="49"/>
      <c r="G85" s="49"/>
      <c r="H85" s="49">
        <v>30</v>
      </c>
      <c r="I85" s="49">
        <v>12</v>
      </c>
      <c r="J85" s="49"/>
      <c r="K85" s="49">
        <v>12</v>
      </c>
      <c r="L85" s="49"/>
      <c r="M85" s="49"/>
      <c r="N85" s="49"/>
      <c r="O85" s="54">
        <f t="shared" si="26"/>
        <v>0</v>
      </c>
      <c r="P85" s="14"/>
      <c r="Q85" s="14"/>
    </row>
    <row r="86" spans="1:18" s="52" customFormat="1" x14ac:dyDescent="0.25">
      <c r="A86" s="48" t="s">
        <v>94</v>
      </c>
      <c r="B86" s="95" t="s">
        <v>55</v>
      </c>
      <c r="C86" s="49">
        <v>432</v>
      </c>
      <c r="D86" s="49">
        <v>846</v>
      </c>
      <c r="E86" s="49">
        <v>680</v>
      </c>
      <c r="F86" s="49">
        <v>664</v>
      </c>
      <c r="G86" s="49">
        <v>617</v>
      </c>
      <c r="H86" s="49">
        <v>456</v>
      </c>
      <c r="I86" s="49">
        <v>496</v>
      </c>
      <c r="J86" s="49">
        <v>286</v>
      </c>
      <c r="K86" s="49">
        <v>342</v>
      </c>
      <c r="L86" s="49">
        <v>336</v>
      </c>
      <c r="M86" s="49">
        <v>232</v>
      </c>
      <c r="N86" s="49">
        <v>230</v>
      </c>
      <c r="O86" s="54">
        <f t="shared" si="26"/>
        <v>9.5953274926992072E-2</v>
      </c>
      <c r="P86" s="14">
        <f t="shared" si="10"/>
        <v>-8.6206896551724137E-3</v>
      </c>
      <c r="Q86" s="14">
        <f t="shared" si="11"/>
        <v>-0.72813238770685584</v>
      </c>
    </row>
    <row r="87" spans="1:18" s="52" customFormat="1" x14ac:dyDescent="0.25">
      <c r="A87" s="48" t="s">
        <v>94</v>
      </c>
      <c r="B87" s="95" t="s">
        <v>56</v>
      </c>
      <c r="C87" s="49"/>
      <c r="D87" s="49"/>
      <c r="E87" s="49">
        <v>20</v>
      </c>
      <c r="F87" s="49"/>
      <c r="G87" s="49">
        <v>5</v>
      </c>
      <c r="H87" s="49"/>
      <c r="I87" s="49">
        <v>16</v>
      </c>
      <c r="J87" s="49"/>
      <c r="K87" s="49">
        <v>6</v>
      </c>
      <c r="L87" s="49"/>
      <c r="M87" s="49">
        <v>8</v>
      </c>
      <c r="N87" s="49">
        <v>10</v>
      </c>
      <c r="O87" s="54">
        <f t="shared" si="26"/>
        <v>4.171881518564873E-3</v>
      </c>
      <c r="P87" s="14">
        <f t="shared" si="10"/>
        <v>0.25</v>
      </c>
      <c r="Q87" s="14"/>
    </row>
    <row r="88" spans="1:18" x14ac:dyDescent="0.25">
      <c r="A88" s="27" t="s">
        <v>86</v>
      </c>
      <c r="B88" s="96" t="s">
        <v>55</v>
      </c>
      <c r="C88" s="28"/>
      <c r="D88" s="28"/>
      <c r="E88" s="28"/>
      <c r="F88" s="28"/>
      <c r="G88" s="28"/>
      <c r="H88" s="28">
        <v>12</v>
      </c>
      <c r="I88" s="28"/>
      <c r="J88" s="28">
        <v>72</v>
      </c>
      <c r="K88" s="28">
        <v>36</v>
      </c>
      <c r="L88" s="28">
        <v>92</v>
      </c>
      <c r="M88" s="28">
        <v>84</v>
      </c>
      <c r="N88" s="28">
        <v>48</v>
      </c>
      <c r="O88" s="54">
        <f t="shared" si="26"/>
        <v>2.002503128911139E-2</v>
      </c>
      <c r="P88" s="14">
        <f t="shared" si="10"/>
        <v>-0.42857142857142855</v>
      </c>
      <c r="Q88" s="14"/>
      <c r="R88" s="10"/>
    </row>
    <row r="89" spans="1:18" x14ac:dyDescent="0.25">
      <c r="A89" s="27" t="s">
        <v>68</v>
      </c>
      <c r="B89" s="96" t="s">
        <v>55</v>
      </c>
      <c r="C89" s="28"/>
      <c r="D89" s="28"/>
      <c r="E89" s="28"/>
      <c r="F89" s="28"/>
      <c r="G89" s="28"/>
      <c r="H89" s="28"/>
      <c r="I89" s="28">
        <v>48</v>
      </c>
      <c r="J89" s="28"/>
      <c r="K89" s="28"/>
      <c r="L89" s="28">
        <v>14</v>
      </c>
      <c r="M89" s="28">
        <v>342</v>
      </c>
      <c r="N89" s="28">
        <v>324</v>
      </c>
      <c r="O89" s="54">
        <f t="shared" si="26"/>
        <v>0.13516896120150187</v>
      </c>
      <c r="P89" s="14">
        <f t="shared" si="10"/>
        <v>-5.2631578947368418E-2</v>
      </c>
      <c r="Q89" s="14"/>
      <c r="R89" s="10"/>
    </row>
    <row r="90" spans="1:18" x14ac:dyDescent="0.25">
      <c r="A90" s="27" t="s">
        <v>68</v>
      </c>
      <c r="B90" s="96" t="s">
        <v>56</v>
      </c>
      <c r="C90" s="28"/>
      <c r="D90" s="28"/>
      <c r="E90" s="28"/>
      <c r="F90" s="28"/>
      <c r="G90" s="28"/>
      <c r="H90" s="28"/>
      <c r="I90" s="28"/>
      <c r="J90" s="28"/>
      <c r="K90" s="28"/>
      <c r="L90" s="28">
        <v>6</v>
      </c>
      <c r="M90" s="28"/>
      <c r="N90" s="28"/>
      <c r="O90" s="54"/>
      <c r="P90" s="14"/>
      <c r="Q90" s="14"/>
      <c r="R90" s="10"/>
    </row>
    <row r="91" spans="1:18" x14ac:dyDescent="0.25">
      <c r="A91" s="27" t="s">
        <v>126</v>
      </c>
      <c r="B91" s="96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54"/>
      <c r="P91" s="14"/>
      <c r="Q91" s="14"/>
      <c r="R91" s="10"/>
    </row>
    <row r="92" spans="1:18" x14ac:dyDescent="0.25">
      <c r="A92" s="27" t="s">
        <v>87</v>
      </c>
      <c r="B92" s="96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54"/>
      <c r="P92" s="14"/>
      <c r="Q92" s="14"/>
      <c r="R92" s="10"/>
    </row>
    <row r="93" spans="1:18" x14ac:dyDescent="0.25">
      <c r="A93" s="97" t="s">
        <v>35</v>
      </c>
      <c r="B93" s="98"/>
      <c r="C93" s="99">
        <f>SUM(C80:C92)</f>
        <v>4038</v>
      </c>
      <c r="D93" s="99">
        <f t="shared" ref="D93:N93" si="27">SUM(D80:D92)</f>
        <v>4466</v>
      </c>
      <c r="E93" s="99">
        <f t="shared" si="27"/>
        <v>4078</v>
      </c>
      <c r="F93" s="99">
        <f t="shared" si="27"/>
        <v>4061</v>
      </c>
      <c r="G93" s="99">
        <f t="shared" si="27"/>
        <v>3280</v>
      </c>
      <c r="H93" s="99">
        <f t="shared" si="27"/>
        <v>2920</v>
      </c>
      <c r="I93" s="99">
        <f t="shared" si="27"/>
        <v>3454</v>
      </c>
      <c r="J93" s="99">
        <f t="shared" si="27"/>
        <v>2620</v>
      </c>
      <c r="K93" s="99">
        <f t="shared" si="27"/>
        <v>2226</v>
      </c>
      <c r="L93" s="99">
        <f t="shared" si="27"/>
        <v>2752</v>
      </c>
      <c r="M93" s="99">
        <f t="shared" si="27"/>
        <v>1856</v>
      </c>
      <c r="N93" s="99">
        <f t="shared" si="27"/>
        <v>2397</v>
      </c>
      <c r="O93" s="54">
        <f>N93/$N$93</f>
        <v>1</v>
      </c>
      <c r="P93" s="14">
        <f t="shared" si="10"/>
        <v>0.29148706896551724</v>
      </c>
      <c r="Q93" s="14">
        <f t="shared" si="11"/>
        <v>-0.46327810120913571</v>
      </c>
      <c r="R93" s="10"/>
    </row>
    <row r="94" spans="1:18" x14ac:dyDescent="0.25">
      <c r="C94" s="14"/>
      <c r="D94" s="14">
        <f>(D93-C93)/C93</f>
        <v>0.10599306587419514</v>
      </c>
      <c r="E94" s="14">
        <f t="shared" ref="E94:N94" si="28">(E93-D93)/D93</f>
        <v>-8.6878638602776531E-2</v>
      </c>
      <c r="F94" s="14">
        <f t="shared" si="28"/>
        <v>-4.1687101520353114E-3</v>
      </c>
      <c r="G94" s="14">
        <f t="shared" si="28"/>
        <v>-0.19231716326028073</v>
      </c>
      <c r="H94" s="14">
        <f t="shared" si="28"/>
        <v>-0.10975609756097561</v>
      </c>
      <c r="I94" s="14">
        <f t="shared" si="28"/>
        <v>0.18287671232876712</v>
      </c>
      <c r="J94" s="14">
        <f t="shared" si="28"/>
        <v>-0.24145917776491024</v>
      </c>
      <c r="K94" s="14">
        <f t="shared" si="28"/>
        <v>-0.15038167938931299</v>
      </c>
      <c r="L94" s="14">
        <f t="shared" si="28"/>
        <v>0.2362982929020665</v>
      </c>
      <c r="M94" s="14">
        <f t="shared" si="28"/>
        <v>-0.32558139534883723</v>
      </c>
      <c r="N94" s="14">
        <f t="shared" si="28"/>
        <v>0.29148706896551724</v>
      </c>
      <c r="O94" s="14"/>
      <c r="P94" s="14">
        <f t="shared" si="10"/>
        <v>-1.8952817118226599</v>
      </c>
      <c r="Q94" s="14">
        <f t="shared" si="11"/>
        <v>1.7500579076699967</v>
      </c>
    </row>
    <row r="95" spans="1:18" x14ac:dyDescent="0.25">
      <c r="P95" s="14"/>
      <c r="Q95" s="14"/>
    </row>
    <row r="96" spans="1:18" x14ac:dyDescent="0.25">
      <c r="P96" s="14"/>
      <c r="Q96" s="14"/>
    </row>
    <row r="97" spans="1:18" x14ac:dyDescent="0.2">
      <c r="A97" s="105"/>
      <c r="B97" s="105"/>
      <c r="C97" s="105"/>
      <c r="D97" s="105"/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4"/>
      <c r="Q97" s="14"/>
    </row>
    <row r="98" spans="1:18" s="94" customFormat="1" x14ac:dyDescent="0.25">
      <c r="A98" s="9" t="s">
        <v>135</v>
      </c>
      <c r="B98" s="9" t="s">
        <v>136</v>
      </c>
      <c r="C98" s="9" t="s">
        <v>137</v>
      </c>
      <c r="D98" s="9" t="s">
        <v>138</v>
      </c>
      <c r="E98" s="9" t="s">
        <v>139</v>
      </c>
      <c r="F98" s="9" t="s">
        <v>23</v>
      </c>
      <c r="G98" s="9" t="s">
        <v>140</v>
      </c>
      <c r="H98" s="9" t="s">
        <v>141</v>
      </c>
      <c r="I98" s="9" t="s">
        <v>142</v>
      </c>
      <c r="J98" s="9" t="s">
        <v>143</v>
      </c>
      <c r="K98" s="9" t="s">
        <v>144</v>
      </c>
      <c r="L98" s="9" t="s">
        <v>145</v>
      </c>
      <c r="M98" s="9" t="s">
        <v>146</v>
      </c>
      <c r="N98" s="9">
        <v>2020</v>
      </c>
      <c r="O98" s="9" t="s">
        <v>73</v>
      </c>
      <c r="P98" s="9" t="s">
        <v>74</v>
      </c>
      <c r="Q98" s="9" t="s">
        <v>75</v>
      </c>
    </row>
    <row r="99" spans="1:18" x14ac:dyDescent="0.25">
      <c r="A99" s="27" t="s">
        <v>147</v>
      </c>
      <c r="B99" s="96"/>
      <c r="C99" s="28"/>
      <c r="D99" s="28"/>
      <c r="E99" s="28"/>
      <c r="F99" s="28"/>
      <c r="G99" s="28"/>
      <c r="H99" s="28"/>
      <c r="I99" s="28">
        <v>32881.480000000003</v>
      </c>
      <c r="J99" s="28">
        <v>24613</v>
      </c>
      <c r="K99" s="28">
        <v>27683</v>
      </c>
      <c r="L99" s="28">
        <v>30016</v>
      </c>
      <c r="M99" s="28">
        <v>26774</v>
      </c>
      <c r="N99" s="28">
        <v>20512.79</v>
      </c>
      <c r="O99" s="40"/>
      <c r="P99" s="14">
        <f t="shared" si="10"/>
        <v>-0.23385411219840141</v>
      </c>
      <c r="Q99" s="14"/>
      <c r="R99" s="10"/>
    </row>
    <row r="100" spans="1:18" x14ac:dyDescent="0.25">
      <c r="A100" s="27" t="s">
        <v>148</v>
      </c>
      <c r="B100" s="96"/>
      <c r="C100" s="28"/>
      <c r="D100" s="28"/>
      <c r="E100" s="28"/>
      <c r="F100" s="28"/>
      <c r="G100" s="28"/>
      <c r="H100" s="28"/>
      <c r="I100" s="28"/>
      <c r="J100" s="28"/>
      <c r="K100" s="28">
        <v>25166</v>
      </c>
      <c r="L100" s="28">
        <v>25016</v>
      </c>
      <c r="M100" s="28">
        <v>20595</v>
      </c>
      <c r="N100" s="28">
        <v>17088</v>
      </c>
      <c r="O100" s="40"/>
      <c r="P100" s="14">
        <f t="shared" si="10"/>
        <v>-0.17028404952658413</v>
      </c>
      <c r="Q100" s="14"/>
      <c r="R100" s="10"/>
    </row>
    <row r="101" spans="1:18" x14ac:dyDescent="0.25">
      <c r="A101" s="27" t="s">
        <v>149</v>
      </c>
      <c r="B101" s="96"/>
      <c r="C101" s="28"/>
      <c r="D101" s="28"/>
      <c r="E101" s="28"/>
      <c r="F101" s="28"/>
      <c r="G101" s="28"/>
      <c r="H101" s="28"/>
      <c r="I101" s="28">
        <v>355179</v>
      </c>
      <c r="J101" s="28">
        <v>324509</v>
      </c>
      <c r="K101" s="28">
        <v>347292</v>
      </c>
      <c r="L101" s="28">
        <v>341783</v>
      </c>
      <c r="M101" s="28">
        <f>150284+195267</f>
        <v>345551</v>
      </c>
      <c r="N101" s="28">
        <v>213158</v>
      </c>
      <c r="O101" s="40"/>
      <c r="P101" s="14">
        <f t="shared" si="10"/>
        <v>-0.38313591915520429</v>
      </c>
      <c r="Q101" s="14"/>
      <c r="R101" s="10"/>
    </row>
  </sheetData>
  <conditionalFormatting sqref="P46:Q47 P49:Q49 P60:Q62">
    <cfRule type="cellIs" dxfId="69" priority="77" stopIfTrue="1" operator="greaterThan">
      <formula>0</formula>
    </cfRule>
    <cfRule type="cellIs" dxfId="68" priority="78" stopIfTrue="1" operator="lessThan">
      <formula>0</formula>
    </cfRule>
  </conditionalFormatting>
  <conditionalFormatting sqref="P30:Q31 P96:Q97">
    <cfRule type="cellIs" dxfId="67" priority="73" stopIfTrue="1" operator="greaterThan">
      <formula>0</formula>
    </cfRule>
    <cfRule type="cellIs" dxfId="66" priority="74" stopIfTrue="1" operator="lessThan">
      <formula>0</formula>
    </cfRule>
  </conditionalFormatting>
  <conditionalFormatting sqref="P95:Q95">
    <cfRule type="cellIs" dxfId="65" priority="35" stopIfTrue="1" operator="greaterThan">
      <formula>0</formula>
    </cfRule>
    <cfRule type="cellIs" dxfId="64" priority="36" stopIfTrue="1" operator="lessThan">
      <formula>0</formula>
    </cfRule>
  </conditionalFormatting>
  <conditionalFormatting sqref="P3:Q14">
    <cfRule type="cellIs" dxfId="63" priority="29" stopIfTrue="1" operator="greaterThan">
      <formula>0</formula>
    </cfRule>
    <cfRule type="cellIs" dxfId="62" priority="30" stopIfTrue="1" operator="lessThan">
      <formula>0</formula>
    </cfRule>
  </conditionalFormatting>
  <conditionalFormatting sqref="C14:O14">
    <cfRule type="cellIs" dxfId="61" priority="27" stopIfTrue="1" operator="greaterThan">
      <formula>0</formula>
    </cfRule>
    <cfRule type="cellIs" dxfId="60" priority="28" stopIfTrue="1" operator="lessThan">
      <formula>0</formula>
    </cfRule>
  </conditionalFormatting>
  <conditionalFormatting sqref="D29">
    <cfRule type="cellIs" dxfId="59" priority="25" stopIfTrue="1" operator="greaterThan">
      <formula>0</formula>
    </cfRule>
    <cfRule type="cellIs" dxfId="58" priority="26" stopIfTrue="1" operator="lessThan">
      <formula>0</formula>
    </cfRule>
  </conditionalFormatting>
  <conditionalFormatting sqref="E29:Q29">
    <cfRule type="cellIs" dxfId="57" priority="23" stopIfTrue="1" operator="greaterThan">
      <formula>0</formula>
    </cfRule>
    <cfRule type="cellIs" dxfId="56" priority="24" stopIfTrue="1" operator="lessThan">
      <formula>0</formula>
    </cfRule>
  </conditionalFormatting>
  <conditionalFormatting sqref="P18:Q28">
    <cfRule type="cellIs" dxfId="55" priority="21" stopIfTrue="1" operator="greaterThan">
      <formula>0</formula>
    </cfRule>
    <cfRule type="cellIs" dxfId="54" priority="22" stopIfTrue="1" operator="lessThan">
      <formula>0</formula>
    </cfRule>
  </conditionalFormatting>
  <conditionalFormatting sqref="P33:Q45">
    <cfRule type="cellIs" dxfId="53" priority="19" stopIfTrue="1" operator="greaterThan">
      <formula>0</formula>
    </cfRule>
    <cfRule type="cellIs" dxfId="52" priority="20" stopIfTrue="1" operator="lessThan">
      <formula>0</formula>
    </cfRule>
  </conditionalFormatting>
  <conditionalFormatting sqref="C45:O45">
    <cfRule type="cellIs" dxfId="51" priority="17" stopIfTrue="1" operator="greaterThan">
      <formula>0</formula>
    </cfRule>
    <cfRule type="cellIs" dxfId="50" priority="18" stopIfTrue="1" operator="lessThan">
      <formula>0</formula>
    </cfRule>
  </conditionalFormatting>
  <conditionalFormatting sqref="P50:Q59">
    <cfRule type="cellIs" dxfId="49" priority="15" stopIfTrue="1" operator="greaterThan">
      <formula>0</formula>
    </cfRule>
    <cfRule type="cellIs" dxfId="48" priority="16" stopIfTrue="1" operator="lessThan">
      <formula>0</formula>
    </cfRule>
  </conditionalFormatting>
  <conditionalFormatting sqref="C59:O59">
    <cfRule type="cellIs" dxfId="47" priority="13" stopIfTrue="1" operator="greaterThan">
      <formula>0</formula>
    </cfRule>
    <cfRule type="cellIs" dxfId="46" priority="14" stopIfTrue="1" operator="lessThan">
      <formula>0</formula>
    </cfRule>
  </conditionalFormatting>
  <conditionalFormatting sqref="P64:Q76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C76:O76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P80:Q90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conditionalFormatting sqref="P91:Q94">
    <cfRule type="cellIs" dxfId="39" priority="5" stopIfTrue="1" operator="greaterThan">
      <formula>0</formula>
    </cfRule>
    <cfRule type="cellIs" dxfId="38" priority="6" stopIfTrue="1" operator="lessThan">
      <formula>0</formula>
    </cfRule>
  </conditionalFormatting>
  <conditionalFormatting sqref="C94:O94">
    <cfRule type="cellIs" dxfId="37" priority="3" stopIfTrue="1" operator="greaterThan">
      <formula>0</formula>
    </cfRule>
    <cfRule type="cellIs" dxfId="36" priority="4" stopIfTrue="1" operator="lessThan">
      <formula>0</formula>
    </cfRule>
  </conditionalFormatting>
  <conditionalFormatting sqref="P99:Q101">
    <cfRule type="cellIs" dxfId="35" priority="1" stopIfTrue="1" operator="greaterThan">
      <formula>0</formula>
    </cfRule>
    <cfRule type="cellIs" dxfId="34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40"/>
  <sheetViews>
    <sheetView topLeftCell="A19" zoomScale="85" zoomScaleNormal="85" workbookViewId="0">
      <selection activeCell="M67" sqref="M67"/>
    </sheetView>
  </sheetViews>
  <sheetFormatPr defaultColWidth="11.44140625" defaultRowHeight="13.8" x14ac:dyDescent="0.3"/>
  <cols>
    <col min="1" max="16384" width="11.44140625" style="106"/>
  </cols>
  <sheetData>
    <row r="3" spans="2:12" x14ac:dyDescent="0.3">
      <c r="B3" s="106" t="s">
        <v>150</v>
      </c>
      <c r="L3" s="106" t="s">
        <v>151</v>
      </c>
    </row>
    <row r="22" spans="2:2" x14ac:dyDescent="0.3">
      <c r="B22" s="106" t="s">
        <v>152</v>
      </c>
    </row>
    <row r="40" spans="2:2" x14ac:dyDescent="0.3">
      <c r="B40" s="106" t="s">
        <v>153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1"/>
  <sheetViews>
    <sheetView zoomScale="70" zoomScaleNormal="70" workbookViewId="0">
      <selection sqref="A1:XFD1048576"/>
    </sheetView>
  </sheetViews>
  <sheetFormatPr defaultColWidth="11.5546875" defaultRowHeight="13.8" x14ac:dyDescent="0.3"/>
  <cols>
    <col min="1" max="1" width="8.88671875" style="106" customWidth="1"/>
    <col min="2" max="2" width="11.5546875" style="106" customWidth="1"/>
    <col min="3" max="3" width="6.5546875" style="106" customWidth="1"/>
    <col min="4" max="4" width="9.109375" style="106" customWidth="1"/>
    <col min="5" max="25" width="8.88671875" style="106" customWidth="1"/>
    <col min="26" max="26" width="11.5546875" style="106"/>
    <col min="27" max="256" width="8.88671875" style="106" customWidth="1"/>
    <col min="257" max="16384" width="11.5546875" style="106"/>
  </cols>
  <sheetData>
    <row r="1" spans="1:26" ht="29.4" customHeight="1" x14ac:dyDescent="0.3">
      <c r="A1" s="107"/>
      <c r="B1" s="108"/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</row>
    <row r="2" spans="1:26" ht="29.4" customHeight="1" x14ac:dyDescent="0.3">
      <c r="A2" s="111" t="s">
        <v>9</v>
      </c>
      <c r="B2" s="112"/>
      <c r="D2" s="113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26" ht="13.2" customHeight="1" x14ac:dyDescent="0.3">
      <c r="B3" s="114"/>
      <c r="D3" s="115" t="s">
        <v>11</v>
      </c>
      <c r="E3" s="116"/>
      <c r="F3" s="116"/>
      <c r="G3" s="117"/>
      <c r="H3" s="117"/>
      <c r="I3" s="117"/>
      <c r="J3" s="117"/>
      <c r="K3" s="117"/>
      <c r="L3" s="117"/>
      <c r="M3" s="117"/>
      <c r="N3" s="118"/>
      <c r="O3" s="119"/>
    </row>
    <row r="4" spans="1:26" ht="12.75" customHeight="1" x14ac:dyDescent="0.3">
      <c r="A4" s="120"/>
      <c r="B4" s="121" t="s">
        <v>0</v>
      </c>
      <c r="C4" s="121" t="s">
        <v>3</v>
      </c>
      <c r="D4" s="122">
        <v>2009</v>
      </c>
      <c r="E4" s="122">
        <v>2010</v>
      </c>
      <c r="F4" s="122">
        <v>2011</v>
      </c>
      <c r="G4" s="122">
        <v>2012</v>
      </c>
      <c r="H4" s="123">
        <v>2013</v>
      </c>
      <c r="I4" s="123">
        <v>2014</v>
      </c>
      <c r="J4" s="124">
        <v>2015</v>
      </c>
      <c r="K4" s="124">
        <v>2016</v>
      </c>
      <c r="L4" s="124">
        <v>2017</v>
      </c>
      <c r="M4" s="124">
        <v>2018</v>
      </c>
      <c r="N4" s="124">
        <v>2019</v>
      </c>
      <c r="O4" s="125">
        <v>2020</v>
      </c>
    </row>
    <row r="5" spans="1:26" x14ac:dyDescent="0.3">
      <c r="A5" s="126">
        <v>1</v>
      </c>
      <c r="B5" s="126" t="s">
        <v>1</v>
      </c>
      <c r="C5" s="126">
        <v>365</v>
      </c>
      <c r="D5" s="127">
        <v>1465125</v>
      </c>
      <c r="E5" s="127">
        <v>1205139</v>
      </c>
      <c r="F5" s="127">
        <v>971707</v>
      </c>
      <c r="G5" s="127">
        <v>978537</v>
      </c>
      <c r="H5" s="128">
        <v>898663</v>
      </c>
      <c r="I5" s="129">
        <v>898663</v>
      </c>
      <c r="J5" s="128">
        <v>912584</v>
      </c>
      <c r="K5" s="128">
        <v>910969</v>
      </c>
      <c r="L5" s="128">
        <v>906085</v>
      </c>
      <c r="M5" s="128">
        <v>889380.01</v>
      </c>
      <c r="N5" s="128">
        <v>829785</v>
      </c>
      <c r="O5" s="128">
        <v>784832</v>
      </c>
      <c r="P5" s="130">
        <f>O5/$O$11</f>
        <v>0.18516237025537824</v>
      </c>
    </row>
    <row r="6" spans="1:26" x14ac:dyDescent="0.3">
      <c r="A6" s="126">
        <v>2</v>
      </c>
      <c r="B6" s="126" t="s">
        <v>2</v>
      </c>
      <c r="C6" s="126">
        <v>460</v>
      </c>
      <c r="D6" s="127">
        <v>1445533</v>
      </c>
      <c r="E6" s="127">
        <v>1381128</v>
      </c>
      <c r="F6" s="127">
        <v>1294954</v>
      </c>
      <c r="G6" s="127">
        <v>1215383</v>
      </c>
      <c r="H6" s="128">
        <v>885664</v>
      </c>
      <c r="I6" s="131">
        <v>875755</v>
      </c>
      <c r="J6" s="128">
        <v>861031</v>
      </c>
      <c r="K6" s="128">
        <v>806526</v>
      </c>
      <c r="L6" s="128">
        <v>838958.34</v>
      </c>
      <c r="M6" s="128">
        <v>850201</v>
      </c>
      <c r="N6" s="128">
        <v>790336</v>
      </c>
      <c r="O6" s="128">
        <v>904457</v>
      </c>
      <c r="P6" s="130">
        <f t="shared" ref="P6:P9" si="0">O6/$O$11</f>
        <v>0.21338503261088823</v>
      </c>
    </row>
    <row r="7" spans="1:26" x14ac:dyDescent="0.3">
      <c r="A7" s="126">
        <v>3</v>
      </c>
      <c r="B7" s="126" t="s">
        <v>6</v>
      </c>
      <c r="C7" s="126">
        <f>150+140+35</f>
        <v>325</v>
      </c>
      <c r="D7" s="127">
        <v>2065876</v>
      </c>
      <c r="E7" s="127">
        <v>2458829</v>
      </c>
      <c r="F7" s="127">
        <v>2246925</v>
      </c>
      <c r="G7" s="127">
        <v>2301406</v>
      </c>
      <c r="H7" s="128">
        <v>2279217</v>
      </c>
      <c r="I7" s="131">
        <v>2427347</v>
      </c>
      <c r="J7" s="128">
        <v>2263292</v>
      </c>
      <c r="K7" s="128">
        <v>2293366</v>
      </c>
      <c r="L7" s="128">
        <v>2272538</v>
      </c>
      <c r="M7" s="128">
        <v>2225794</v>
      </c>
      <c r="N7" s="128">
        <v>2114377</v>
      </c>
      <c r="O7" s="128">
        <v>1994529</v>
      </c>
      <c r="P7" s="130">
        <f t="shared" si="0"/>
        <v>0.47056149237427791</v>
      </c>
    </row>
    <row r="8" spans="1:26" x14ac:dyDescent="0.3">
      <c r="A8" s="126">
        <v>4</v>
      </c>
      <c r="B8" s="126" t="s">
        <v>5</v>
      </c>
      <c r="C8" s="126">
        <v>80</v>
      </c>
      <c r="D8" s="127">
        <v>430774</v>
      </c>
      <c r="E8" s="127">
        <v>436751</v>
      </c>
      <c r="F8" s="127">
        <v>392431</v>
      </c>
      <c r="G8" s="127">
        <v>409304</v>
      </c>
      <c r="H8" s="128">
        <v>363435</v>
      </c>
      <c r="I8" s="128">
        <v>350353</v>
      </c>
      <c r="J8" s="128">
        <v>341017</v>
      </c>
      <c r="K8" s="128">
        <v>333274</v>
      </c>
      <c r="L8" s="128">
        <v>343232</v>
      </c>
      <c r="M8" s="128">
        <v>327723</v>
      </c>
      <c r="N8" s="128">
        <v>275074</v>
      </c>
      <c r="O8" s="128">
        <v>252671</v>
      </c>
      <c r="P8" s="130">
        <f t="shared" si="0"/>
        <v>5.9611689195645273E-2</v>
      </c>
    </row>
    <row r="9" spans="1:26" x14ac:dyDescent="0.3">
      <c r="A9" s="126">
        <v>5</v>
      </c>
      <c r="B9" s="126" t="s">
        <v>4</v>
      </c>
      <c r="C9" s="126">
        <v>210</v>
      </c>
      <c r="D9" s="127">
        <v>477606</v>
      </c>
      <c r="E9" s="127">
        <v>494268</v>
      </c>
      <c r="F9" s="127">
        <v>470593</v>
      </c>
      <c r="G9" s="127">
        <v>476408</v>
      </c>
      <c r="H9" s="128">
        <v>452671</v>
      </c>
      <c r="I9" s="131">
        <v>407659</v>
      </c>
      <c r="J9" s="128">
        <v>424265</v>
      </c>
      <c r="K9" s="128">
        <v>400983</v>
      </c>
      <c r="L9" s="128">
        <v>353558</v>
      </c>
      <c r="M9" s="128">
        <v>324009</v>
      </c>
      <c r="N9" s="128">
        <v>310993</v>
      </c>
      <c r="O9" s="128">
        <v>302126</v>
      </c>
      <c r="P9" s="130">
        <f t="shared" si="0"/>
        <v>7.1279415563810344E-2</v>
      </c>
    </row>
    <row r="10" spans="1:26" ht="13.2" customHeight="1" x14ac:dyDescent="0.3">
      <c r="A10" s="132" t="s">
        <v>10</v>
      </c>
      <c r="B10" s="132"/>
      <c r="D10" s="133">
        <f t="shared" ref="D10:I10" si="1">AVERAGE(D5:D9)</f>
        <v>1176982.8</v>
      </c>
      <c r="E10" s="133">
        <f t="shared" si="1"/>
        <v>1195223</v>
      </c>
      <c r="F10" s="133">
        <f t="shared" si="1"/>
        <v>1075322</v>
      </c>
      <c r="G10" s="133">
        <f t="shared" si="1"/>
        <v>1076207.6000000001</v>
      </c>
      <c r="H10" s="134">
        <f t="shared" si="1"/>
        <v>975930</v>
      </c>
      <c r="I10" s="135">
        <f t="shared" si="1"/>
        <v>991955.4</v>
      </c>
      <c r="J10" s="135">
        <f>AVERAGE(J5:J9)</f>
        <v>960437.8</v>
      </c>
      <c r="K10" s="135">
        <f>AVERAGE(K5:K9)</f>
        <v>949023.6</v>
      </c>
      <c r="L10" s="135">
        <f>AVERAGE(L5:L9)</f>
        <v>942874.26799999992</v>
      </c>
      <c r="M10" s="135">
        <f t="shared" ref="M10:O10" si="2">AVERAGE(M5:M9)</f>
        <v>923421.402</v>
      </c>
      <c r="N10" s="135">
        <f t="shared" si="2"/>
        <v>864113</v>
      </c>
      <c r="O10" s="135">
        <f t="shared" si="2"/>
        <v>847723</v>
      </c>
    </row>
    <row r="11" spans="1:26" ht="21" customHeight="1" x14ac:dyDescent="0.3">
      <c r="A11" s="136"/>
      <c r="B11" s="126" t="s">
        <v>20</v>
      </c>
      <c r="D11" s="127">
        <f t="shared" ref="D11:O11" si="3">SUM(D5:D9)</f>
        <v>5884914</v>
      </c>
      <c r="E11" s="127">
        <f t="shared" si="3"/>
        <v>5976115</v>
      </c>
      <c r="F11" s="128">
        <f t="shared" si="3"/>
        <v>5376610</v>
      </c>
      <c r="G11" s="128">
        <f t="shared" si="3"/>
        <v>5381038</v>
      </c>
      <c r="H11" s="128">
        <f t="shared" si="3"/>
        <v>4879650</v>
      </c>
      <c r="I11" s="128">
        <f t="shared" si="3"/>
        <v>4959777</v>
      </c>
      <c r="J11" s="128">
        <f t="shared" si="3"/>
        <v>4802189</v>
      </c>
      <c r="K11" s="128">
        <f t="shared" si="3"/>
        <v>4745118</v>
      </c>
      <c r="L11" s="128">
        <f t="shared" si="3"/>
        <v>4714371.34</v>
      </c>
      <c r="M11" s="128">
        <f t="shared" si="3"/>
        <v>4617107.01</v>
      </c>
      <c r="N11" s="128">
        <f t="shared" si="3"/>
        <v>4320565</v>
      </c>
      <c r="O11" s="128">
        <f t="shared" si="3"/>
        <v>4238615</v>
      </c>
    </row>
    <row r="12" spans="1:26" ht="14.4" customHeight="1" x14ac:dyDescent="0.3">
      <c r="A12" s="136"/>
      <c r="B12" s="136"/>
      <c r="D12" s="137"/>
      <c r="E12" s="138">
        <f t="shared" ref="E12:M12" si="4">(E11-D11)/D11</f>
        <v>1.5497422732090902E-2</v>
      </c>
      <c r="F12" s="138">
        <f t="shared" si="4"/>
        <v>-0.10031684463903388</v>
      </c>
      <c r="G12" s="138">
        <f t="shared" si="4"/>
        <v>8.2356726636300564E-4</v>
      </c>
      <c r="H12" s="138">
        <f t="shared" si="4"/>
        <v>-9.317681830159906E-2</v>
      </c>
      <c r="I12" s="138">
        <f t="shared" si="4"/>
        <v>1.6420644923303925E-2</v>
      </c>
      <c r="J12" s="138">
        <f t="shared" si="4"/>
        <v>-3.1773202706492649E-2</v>
      </c>
      <c r="K12" s="138">
        <f t="shared" si="4"/>
        <v>-1.1884371897899062E-2</v>
      </c>
      <c r="L12" s="138">
        <f t="shared" si="4"/>
        <v>-6.4796407591971687E-3</v>
      </c>
      <c r="M12" s="138">
        <f t="shared" si="4"/>
        <v>-2.0631452846054353E-2</v>
      </c>
      <c r="N12" s="138">
        <f>(N11-M11)/M11</f>
        <v>-6.4226800322741445E-2</v>
      </c>
      <c r="O12" s="138">
        <f>(O11-N11)/N11</f>
        <v>-1.8967426713867284E-2</v>
      </c>
    </row>
    <row r="13" spans="1:26" x14ac:dyDescent="0.3">
      <c r="A13" s="136"/>
      <c r="B13" s="136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 t="s">
        <v>34</v>
      </c>
      <c r="O13" s="138">
        <f>(O11-E11)/E11</f>
        <v>-0.29074072369758613</v>
      </c>
    </row>
    <row r="14" spans="1:26" x14ac:dyDescent="0.3">
      <c r="A14" s="136"/>
      <c r="B14" s="136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 t="s">
        <v>30</v>
      </c>
      <c r="O14" s="139">
        <f>O7/O11</f>
        <v>0.47056149237427791</v>
      </c>
    </row>
    <row r="15" spans="1:26" x14ac:dyDescent="0.3">
      <c r="A15" s="136"/>
      <c r="B15" s="136"/>
      <c r="D15" s="137"/>
      <c r="E15" s="137" t="s">
        <v>8</v>
      </c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40"/>
      <c r="Q15" s="137"/>
      <c r="R15" s="140"/>
      <c r="S15" s="140"/>
      <c r="T15" s="140"/>
      <c r="U15" s="140"/>
      <c r="V15" s="140"/>
      <c r="W15" s="140"/>
      <c r="X15" s="140"/>
      <c r="Y15" s="140"/>
      <c r="Z15" s="140"/>
    </row>
    <row r="16" spans="1:26" ht="13.2" customHeight="1" x14ac:dyDescent="0.3">
      <c r="B16" s="114"/>
      <c r="D16" s="115" t="s">
        <v>12</v>
      </c>
      <c r="E16" s="116"/>
      <c r="F16" s="116"/>
      <c r="G16" s="116"/>
      <c r="H16" s="116"/>
      <c r="I16" s="116"/>
      <c r="J16" s="116"/>
      <c r="K16" s="116"/>
      <c r="L16" s="116"/>
      <c r="M16" s="116"/>
      <c r="N16" s="141"/>
      <c r="O16" s="142"/>
      <c r="Q16" s="137"/>
      <c r="R16" s="140"/>
      <c r="S16" s="140"/>
      <c r="T16" s="140"/>
      <c r="U16" s="140"/>
      <c r="V16" s="140"/>
      <c r="W16" s="140"/>
      <c r="X16" s="140"/>
      <c r="Y16" s="140"/>
      <c r="Z16" s="140"/>
    </row>
    <row r="17" spans="1:26" ht="20.399999999999999" x14ac:dyDescent="0.3">
      <c r="A17" s="120"/>
      <c r="B17" s="121" t="s">
        <v>0</v>
      </c>
      <c r="C17" s="121" t="s">
        <v>3</v>
      </c>
      <c r="D17" s="122">
        <v>2009</v>
      </c>
      <c r="E17" s="122">
        <v>2010</v>
      </c>
      <c r="F17" s="122">
        <v>2011</v>
      </c>
      <c r="G17" s="122">
        <v>2012</v>
      </c>
      <c r="H17" s="123">
        <v>2013</v>
      </c>
      <c r="I17" s="123">
        <v>2014</v>
      </c>
      <c r="J17" s="124">
        <v>2015</v>
      </c>
      <c r="K17" s="124">
        <v>2016</v>
      </c>
      <c r="L17" s="124">
        <v>2017</v>
      </c>
      <c r="M17" s="124">
        <v>2018</v>
      </c>
      <c r="N17" s="124">
        <v>2019</v>
      </c>
      <c r="O17" s="125">
        <v>2020</v>
      </c>
      <c r="Q17" s="137"/>
      <c r="R17" s="140"/>
      <c r="S17" s="140"/>
      <c r="T17" s="140"/>
      <c r="U17" s="140"/>
      <c r="V17" s="140"/>
      <c r="W17" s="140"/>
      <c r="X17" s="140"/>
      <c r="Y17" s="140"/>
      <c r="Z17" s="140"/>
    </row>
    <row r="18" spans="1:26" x14ac:dyDescent="0.3">
      <c r="A18" s="126">
        <v>1</v>
      </c>
      <c r="B18" s="126" t="s">
        <v>1</v>
      </c>
      <c r="C18" s="126">
        <v>365</v>
      </c>
      <c r="D18" s="143">
        <f>D5/$C18</f>
        <v>4014.0410958904108</v>
      </c>
      <c r="E18" s="143">
        <f t="shared" ref="E18:M18" si="5">E5/$C18</f>
        <v>3301.7506849315068</v>
      </c>
      <c r="F18" s="143">
        <f t="shared" si="5"/>
        <v>2662.2109589041097</v>
      </c>
      <c r="G18" s="143">
        <f t="shared" si="5"/>
        <v>2680.9232876712331</v>
      </c>
      <c r="H18" s="143">
        <f t="shared" si="5"/>
        <v>2462.0904109589042</v>
      </c>
      <c r="I18" s="143">
        <f t="shared" si="5"/>
        <v>2462.0904109589042</v>
      </c>
      <c r="J18" s="143">
        <f t="shared" si="5"/>
        <v>2500.2301369863012</v>
      </c>
      <c r="K18" s="143">
        <f t="shared" si="5"/>
        <v>2495.8054794520549</v>
      </c>
      <c r="L18" s="143">
        <f t="shared" si="5"/>
        <v>2482.4246575342468</v>
      </c>
      <c r="M18" s="143">
        <f t="shared" si="5"/>
        <v>2436.6575616438358</v>
      </c>
      <c r="N18" s="143">
        <f>N5/365</f>
        <v>2273.3835616438355</v>
      </c>
      <c r="O18" s="144">
        <f>O5/C18</f>
        <v>2150.2246575342465</v>
      </c>
      <c r="P18" s="145">
        <f>(O18-N18)/N18</f>
        <v>-5.4174274058942963E-2</v>
      </c>
      <c r="Q18" s="137"/>
      <c r="R18" s="140"/>
      <c r="S18" s="140"/>
      <c r="T18" s="140"/>
      <c r="U18" s="140"/>
      <c r="V18" s="140"/>
      <c r="W18" s="140"/>
      <c r="X18" s="140"/>
      <c r="Y18" s="140"/>
      <c r="Z18" s="140"/>
    </row>
    <row r="19" spans="1:26" x14ac:dyDescent="0.3">
      <c r="A19" s="126">
        <v>2</v>
      </c>
      <c r="B19" s="126" t="s">
        <v>2</v>
      </c>
      <c r="C19" s="126">
        <v>460</v>
      </c>
      <c r="D19" s="143">
        <f t="shared" ref="D19:M22" si="6">D6/$C19</f>
        <v>3142.4630434782607</v>
      </c>
      <c r="E19" s="143">
        <f t="shared" si="6"/>
        <v>3002.4521739130437</v>
      </c>
      <c r="F19" s="143">
        <f t="shared" si="6"/>
        <v>2815.1173913043476</v>
      </c>
      <c r="G19" s="143">
        <f t="shared" si="6"/>
        <v>2642.1369565217392</v>
      </c>
      <c r="H19" s="143">
        <f t="shared" si="6"/>
        <v>1925.3565217391304</v>
      </c>
      <c r="I19" s="143">
        <f t="shared" si="6"/>
        <v>1903.8152173913043</v>
      </c>
      <c r="J19" s="143">
        <f t="shared" si="6"/>
        <v>1871.8065217391304</v>
      </c>
      <c r="K19" s="143">
        <f t="shared" si="6"/>
        <v>1753.3173913043479</v>
      </c>
      <c r="L19" s="143">
        <f t="shared" si="6"/>
        <v>1823.8224782608695</v>
      </c>
      <c r="M19" s="143">
        <f t="shared" si="6"/>
        <v>1848.2630434782609</v>
      </c>
      <c r="N19" s="143">
        <f>N6/460</f>
        <v>1718.1217391304349</v>
      </c>
      <c r="O19" s="144">
        <f t="shared" ref="O19:O22" si="7">O6/C19</f>
        <v>1966.2108695652173</v>
      </c>
      <c r="P19" s="145">
        <f t="shared" ref="P19:P22" si="8">(O19-N19)/N19</f>
        <v>0.14439554822252801</v>
      </c>
      <c r="Q19" s="137"/>
      <c r="R19" s="140"/>
      <c r="S19" s="140"/>
      <c r="T19" s="140"/>
      <c r="U19" s="140"/>
      <c r="V19" s="140"/>
      <c r="W19" s="140"/>
      <c r="X19" s="140"/>
      <c r="Y19" s="140"/>
      <c r="Z19" s="140"/>
    </row>
    <row r="20" spans="1:26" x14ac:dyDescent="0.3">
      <c r="A20" s="126">
        <v>3</v>
      </c>
      <c r="B20" s="126" t="s">
        <v>6</v>
      </c>
      <c r="C20" s="126">
        <f>150+140+35</f>
        <v>325</v>
      </c>
      <c r="D20" s="143">
        <f t="shared" si="6"/>
        <v>6356.541538461538</v>
      </c>
      <c r="E20" s="143">
        <f t="shared" si="6"/>
        <v>7565.6276923076921</v>
      </c>
      <c r="F20" s="143">
        <f t="shared" si="6"/>
        <v>6913.6153846153848</v>
      </c>
      <c r="G20" s="143">
        <f t="shared" si="6"/>
        <v>7081.249230769231</v>
      </c>
      <c r="H20" s="143">
        <f t="shared" si="6"/>
        <v>7012.9753846153844</v>
      </c>
      <c r="I20" s="143">
        <f t="shared" si="6"/>
        <v>7468.76</v>
      </c>
      <c r="J20" s="143">
        <f t="shared" si="6"/>
        <v>6963.9753846153844</v>
      </c>
      <c r="K20" s="143">
        <f t="shared" si="6"/>
        <v>7056.5107692307693</v>
      </c>
      <c r="L20" s="143">
        <f t="shared" si="6"/>
        <v>6992.4246153846152</v>
      </c>
      <c r="M20" s="143">
        <f t="shared" si="6"/>
        <v>6848.5969230769233</v>
      </c>
      <c r="N20" s="143">
        <f>N7/325</f>
        <v>6505.7753846153846</v>
      </c>
      <c r="O20" s="144">
        <f t="shared" si="7"/>
        <v>6137.0123076923073</v>
      </c>
      <c r="P20" s="145">
        <f t="shared" si="8"/>
        <v>-5.6682417563187697E-2</v>
      </c>
      <c r="Q20" s="137"/>
      <c r="R20" s="140"/>
      <c r="S20" s="140"/>
      <c r="T20" s="140"/>
      <c r="U20" s="140"/>
      <c r="V20" s="140"/>
      <c r="W20" s="140"/>
      <c r="X20" s="140"/>
      <c r="Y20" s="140"/>
      <c r="Z20" s="140"/>
    </row>
    <row r="21" spans="1:26" x14ac:dyDescent="0.3">
      <c r="A21" s="126">
        <v>4</v>
      </c>
      <c r="B21" s="126" t="s">
        <v>5</v>
      </c>
      <c r="C21" s="126">
        <v>80</v>
      </c>
      <c r="D21" s="143">
        <f t="shared" si="6"/>
        <v>5384.6750000000002</v>
      </c>
      <c r="E21" s="143">
        <f t="shared" si="6"/>
        <v>5459.3874999999998</v>
      </c>
      <c r="F21" s="143">
        <f t="shared" si="6"/>
        <v>4905.3874999999998</v>
      </c>
      <c r="G21" s="143">
        <f t="shared" si="6"/>
        <v>5116.3</v>
      </c>
      <c r="H21" s="143">
        <f t="shared" si="6"/>
        <v>4542.9375</v>
      </c>
      <c r="I21" s="143">
        <f t="shared" si="6"/>
        <v>4379.4125000000004</v>
      </c>
      <c r="J21" s="143">
        <f t="shared" si="6"/>
        <v>4262.7124999999996</v>
      </c>
      <c r="K21" s="143">
        <f t="shared" si="6"/>
        <v>4165.9250000000002</v>
      </c>
      <c r="L21" s="143">
        <f t="shared" si="6"/>
        <v>4290.3999999999996</v>
      </c>
      <c r="M21" s="143">
        <f t="shared" si="6"/>
        <v>4096.5375000000004</v>
      </c>
      <c r="N21" s="143">
        <f>N8/80</f>
        <v>3438.4250000000002</v>
      </c>
      <c r="O21" s="144">
        <f t="shared" si="7"/>
        <v>3158.3874999999998</v>
      </c>
      <c r="P21" s="145">
        <f t="shared" si="8"/>
        <v>-8.1443538829551423E-2</v>
      </c>
      <c r="Q21" s="137"/>
      <c r="R21" s="140"/>
      <c r="S21" s="140"/>
      <c r="T21" s="140"/>
      <c r="U21" s="140"/>
      <c r="V21" s="140"/>
      <c r="W21" s="140"/>
      <c r="X21" s="140"/>
      <c r="Y21" s="140"/>
      <c r="Z21" s="140"/>
    </row>
    <row r="22" spans="1:26" x14ac:dyDescent="0.3">
      <c r="A22" s="126">
        <v>5</v>
      </c>
      <c r="B22" s="126" t="s">
        <v>4</v>
      </c>
      <c r="C22" s="126">
        <v>210</v>
      </c>
      <c r="D22" s="143">
        <f t="shared" si="6"/>
        <v>2274.3142857142857</v>
      </c>
      <c r="E22" s="143">
        <f t="shared" si="6"/>
        <v>2353.6571428571428</v>
      </c>
      <c r="F22" s="143">
        <f t="shared" si="6"/>
        <v>2240.9190476190474</v>
      </c>
      <c r="G22" s="143">
        <f t="shared" si="6"/>
        <v>2268.609523809524</v>
      </c>
      <c r="H22" s="143">
        <f t="shared" si="6"/>
        <v>2155.5761904761903</v>
      </c>
      <c r="I22" s="143">
        <f t="shared" si="6"/>
        <v>1941.2333333333333</v>
      </c>
      <c r="J22" s="143">
        <f t="shared" si="6"/>
        <v>2020.3095238095239</v>
      </c>
      <c r="K22" s="143">
        <f t="shared" si="6"/>
        <v>1909.4428571428571</v>
      </c>
      <c r="L22" s="143">
        <f t="shared" si="6"/>
        <v>1683.6095238095238</v>
      </c>
      <c r="M22" s="143">
        <f t="shared" si="6"/>
        <v>1542.9</v>
      </c>
      <c r="N22" s="143">
        <f>N9/210</f>
        <v>1480.9190476190477</v>
      </c>
      <c r="O22" s="144">
        <f t="shared" si="7"/>
        <v>1438.695238095238</v>
      </c>
      <c r="P22" s="145">
        <f t="shared" si="8"/>
        <v>-2.8511895766142749E-2</v>
      </c>
      <c r="Q22" s="137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ht="13.2" customHeight="1" x14ac:dyDescent="0.3">
      <c r="A23" s="132" t="s">
        <v>10</v>
      </c>
      <c r="B23" s="132"/>
      <c r="C23" s="106">
        <f>SUM(C18:C22)</f>
        <v>1440</v>
      </c>
      <c r="D23" s="146">
        <f t="shared" ref="D23:O23" si="9">AVERAGE(D18:D22)</f>
        <v>4234.4069927088985</v>
      </c>
      <c r="E23" s="147">
        <f t="shared" si="9"/>
        <v>4336.5750388018769</v>
      </c>
      <c r="F23" s="147">
        <f t="shared" si="9"/>
        <v>3907.4500564885784</v>
      </c>
      <c r="G23" s="147">
        <f t="shared" si="9"/>
        <v>3957.8437997543456</v>
      </c>
      <c r="H23" s="146">
        <f t="shared" si="9"/>
        <v>3619.7872015579219</v>
      </c>
      <c r="I23" s="146">
        <f t="shared" si="9"/>
        <v>3631.0622923367082</v>
      </c>
      <c r="J23" s="146">
        <f t="shared" si="9"/>
        <v>3523.8068134300679</v>
      </c>
      <c r="K23" s="146">
        <f t="shared" si="9"/>
        <v>3476.200299426006</v>
      </c>
      <c r="L23" s="146">
        <f t="shared" si="9"/>
        <v>3454.5362549978513</v>
      </c>
      <c r="M23" s="146">
        <f t="shared" si="9"/>
        <v>3354.5910056398038</v>
      </c>
      <c r="N23" s="146">
        <f t="shared" si="9"/>
        <v>3083.3249466017401</v>
      </c>
      <c r="O23" s="146">
        <f t="shared" si="9"/>
        <v>2970.1061145774024</v>
      </c>
      <c r="Q23" s="137"/>
      <c r="R23" s="140"/>
      <c r="S23" s="140"/>
      <c r="T23" s="140"/>
      <c r="U23" s="140"/>
      <c r="V23" s="140"/>
      <c r="W23" s="140"/>
      <c r="X23" s="140"/>
      <c r="Y23" s="140"/>
      <c r="Z23" s="140"/>
    </row>
    <row r="24" spans="1:26" ht="13.2" customHeight="1" x14ac:dyDescent="0.3">
      <c r="A24" s="136"/>
      <c r="B24" s="126" t="s">
        <v>20</v>
      </c>
      <c r="D24" s="143">
        <f>AVERAGE(D23:M23)</f>
        <v>3749.6259755142064</v>
      </c>
      <c r="E24" s="148" t="s">
        <v>21</v>
      </c>
      <c r="F24" s="129"/>
      <c r="G24" s="149"/>
      <c r="H24" s="150"/>
      <c r="I24" s="150"/>
      <c r="J24" s="150"/>
      <c r="K24" s="150"/>
      <c r="L24" s="150"/>
      <c r="M24" s="150"/>
      <c r="N24" s="150"/>
      <c r="O24" s="144"/>
      <c r="Q24" s="137"/>
      <c r="R24" s="140"/>
      <c r="S24" s="140"/>
      <c r="T24" s="140"/>
      <c r="U24" s="140"/>
      <c r="V24" s="140"/>
      <c r="W24" s="140"/>
      <c r="X24" s="140"/>
      <c r="Y24" s="140"/>
      <c r="Z24" s="140"/>
    </row>
    <row r="25" spans="1:26" ht="14.4" customHeight="1" x14ac:dyDescent="0.3">
      <c r="A25" s="136"/>
      <c r="B25" s="151" t="s">
        <v>31</v>
      </c>
      <c r="C25" s="152">
        <v>224</v>
      </c>
      <c r="D25" s="153">
        <f>D24/246</f>
        <v>15.242382014285392</v>
      </c>
      <c r="E25" s="154">
        <f>SUM(E5:E9)/($C$23*$C$25)</f>
        <v>18.527142237103174</v>
      </c>
      <c r="F25" s="154">
        <f>SUM(F5:F9)/($C$23*$C$25)</f>
        <v>16.668557787698411</v>
      </c>
      <c r="G25" s="154">
        <f t="shared" ref="G25:M25" si="10">SUM(G5:G9)/($C$23*$C$25)</f>
        <v>16.682285466269843</v>
      </c>
      <c r="H25" s="154">
        <f t="shared" si="10"/>
        <v>15.12788318452381</v>
      </c>
      <c r="I25" s="154">
        <f t="shared" si="10"/>
        <v>15.376292782738096</v>
      </c>
      <c r="J25" s="154">
        <f t="shared" si="10"/>
        <v>14.887738715277777</v>
      </c>
      <c r="K25" s="154">
        <f t="shared" si="10"/>
        <v>14.710807291666667</v>
      </c>
      <c r="L25" s="154">
        <f t="shared" si="10"/>
        <v>14.615486545138888</v>
      </c>
      <c r="M25" s="154">
        <f t="shared" si="10"/>
        <v>14.313947823660714</v>
      </c>
      <c r="N25" s="154">
        <f>SUM(N5:N9)/($C$23*$C$25)</f>
        <v>13.394608754960318</v>
      </c>
      <c r="O25" s="154">
        <f>SUM(O5:O9)/($C$23*$C$25)</f>
        <v>13.140547495039682</v>
      </c>
      <c r="Q25" s="137"/>
      <c r="R25" s="140"/>
      <c r="S25" s="140"/>
      <c r="T25" s="140"/>
      <c r="U25" s="140"/>
      <c r="V25" s="140"/>
      <c r="W25" s="140"/>
      <c r="X25" s="140"/>
      <c r="Y25" s="140"/>
      <c r="Z25" s="140"/>
    </row>
    <row r="26" spans="1:26" ht="14.4" x14ac:dyDescent="0.3">
      <c r="A26" s="136"/>
      <c r="D26" s="155">
        <f>N11*100/D11</f>
        <v>73.41764042771058</v>
      </c>
      <c r="E26" s="137"/>
      <c r="F26" s="140"/>
      <c r="G26" s="140"/>
      <c r="H26" s="140"/>
      <c r="I26" s="140"/>
      <c r="J26" s="140"/>
      <c r="K26" s="140"/>
      <c r="L26" s="140"/>
      <c r="M26" s="140"/>
      <c r="N26" s="138"/>
      <c r="O26" s="138">
        <f>(O25-N25)/N25</f>
        <v>-1.8967426713867381E-2</v>
      </c>
      <c r="Q26" s="137"/>
      <c r="R26" s="140"/>
      <c r="S26" s="140"/>
      <c r="T26" s="140"/>
      <c r="U26" s="140"/>
      <c r="V26" s="140"/>
      <c r="W26" s="140"/>
      <c r="X26" s="140"/>
      <c r="Y26" s="140"/>
      <c r="Z26" s="140"/>
    </row>
    <row r="27" spans="1:26" ht="14.4" x14ac:dyDescent="0.3">
      <c r="A27" s="136"/>
      <c r="B27" s="136"/>
      <c r="D27" s="155">
        <f>100-78</f>
        <v>22</v>
      </c>
      <c r="E27" s="137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Q27" s="137"/>
      <c r="R27" s="140"/>
      <c r="S27" s="140"/>
      <c r="T27" s="140"/>
      <c r="U27" s="140"/>
      <c r="V27" s="140"/>
      <c r="W27" s="140"/>
      <c r="X27" s="140"/>
      <c r="Y27" s="140"/>
      <c r="Z27" s="140"/>
    </row>
    <row r="28" spans="1:26" x14ac:dyDescent="0.3">
      <c r="A28" s="136"/>
      <c r="B28" s="136"/>
      <c r="D28" s="137"/>
      <c r="E28" s="137"/>
      <c r="F28" s="137"/>
      <c r="G28" s="137"/>
      <c r="H28" s="137"/>
      <c r="I28" s="137"/>
      <c r="J28" s="137"/>
      <c r="K28" s="137"/>
      <c r="L28" s="137"/>
      <c r="M28" s="137"/>
      <c r="N28" s="137"/>
      <c r="O28" s="140"/>
      <c r="P28" s="137"/>
      <c r="Q28" s="140"/>
      <c r="R28" s="140"/>
      <c r="S28" s="140"/>
      <c r="T28" s="140"/>
      <c r="U28" s="140"/>
      <c r="V28" s="140"/>
      <c r="W28" s="140"/>
      <c r="X28" s="140"/>
      <c r="Y28" s="140"/>
    </row>
    <row r="29" spans="1:26" x14ac:dyDescent="0.3">
      <c r="A29" s="136"/>
      <c r="B29" s="136"/>
      <c r="D29" s="137"/>
      <c r="E29" s="137"/>
      <c r="F29" s="137"/>
      <c r="G29" s="137"/>
      <c r="H29" s="137"/>
      <c r="I29" s="137"/>
      <c r="J29" s="137"/>
      <c r="K29" s="137"/>
      <c r="L29" s="137"/>
      <c r="M29" s="137"/>
      <c r="N29" s="137"/>
      <c r="O29" s="140"/>
      <c r="P29" s="137"/>
      <c r="Q29" s="140"/>
      <c r="R29" s="140"/>
      <c r="S29" s="140"/>
      <c r="T29" s="140"/>
      <c r="U29" s="140"/>
      <c r="V29" s="140"/>
      <c r="W29" s="140"/>
      <c r="X29" s="140"/>
      <c r="Y29" s="140"/>
    </row>
    <row r="30" spans="1:26" x14ac:dyDescent="0.3">
      <c r="A30" s="136"/>
      <c r="B30" s="136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40"/>
      <c r="P30" s="137"/>
      <c r="Q30" s="140"/>
      <c r="R30" s="140"/>
      <c r="S30" s="140"/>
      <c r="T30" s="140"/>
      <c r="U30" s="140"/>
      <c r="V30" s="140"/>
      <c r="W30" s="140"/>
      <c r="X30" s="140"/>
      <c r="Y30" s="140"/>
    </row>
    <row r="31" spans="1:26" x14ac:dyDescent="0.3">
      <c r="A31" s="136"/>
      <c r="B31" s="136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40"/>
      <c r="P31" s="137"/>
      <c r="Q31" s="140"/>
      <c r="R31" s="140"/>
      <c r="S31" s="140"/>
      <c r="T31" s="140"/>
      <c r="U31" s="140"/>
      <c r="V31" s="140"/>
      <c r="W31" s="140"/>
      <c r="X31" s="140"/>
      <c r="Y31" s="140"/>
    </row>
    <row r="32" spans="1:26" x14ac:dyDescent="0.3">
      <c r="A32" s="136"/>
      <c r="B32" s="136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40"/>
      <c r="P32" s="137"/>
      <c r="Q32" s="140"/>
      <c r="R32" s="140"/>
      <c r="S32" s="140"/>
      <c r="T32" s="140"/>
      <c r="U32" s="140"/>
      <c r="V32" s="140"/>
      <c r="W32" s="140"/>
      <c r="X32" s="140"/>
      <c r="Y32" s="140"/>
    </row>
    <row r="33" spans="1:25" x14ac:dyDescent="0.3">
      <c r="A33" s="136"/>
      <c r="B33" s="136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40"/>
      <c r="P33" s="137"/>
      <c r="Q33" s="140"/>
      <c r="R33" s="140"/>
      <c r="S33" s="140"/>
      <c r="T33" s="140"/>
      <c r="U33" s="140"/>
      <c r="V33" s="140"/>
      <c r="W33" s="140"/>
      <c r="X33" s="140"/>
      <c r="Y33" s="140"/>
    </row>
    <row r="34" spans="1:25" x14ac:dyDescent="0.3">
      <c r="A34" s="136"/>
      <c r="B34" s="136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40"/>
      <c r="P34" s="137"/>
      <c r="Q34" s="140"/>
      <c r="R34" s="140"/>
      <c r="S34" s="140"/>
      <c r="T34" s="140"/>
      <c r="U34" s="140"/>
      <c r="V34" s="140"/>
      <c r="W34" s="140"/>
      <c r="X34" s="140"/>
      <c r="Y34" s="140"/>
    </row>
    <row r="35" spans="1:25" x14ac:dyDescent="0.3">
      <c r="A35" s="136"/>
      <c r="B35" s="136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40"/>
      <c r="P35" s="137"/>
      <c r="Q35" s="140"/>
      <c r="R35" s="140"/>
      <c r="S35" s="140"/>
      <c r="T35" s="140"/>
      <c r="U35" s="140"/>
      <c r="V35" s="140"/>
      <c r="W35" s="140"/>
      <c r="X35" s="140"/>
      <c r="Y35" s="140"/>
    </row>
    <row r="36" spans="1:25" x14ac:dyDescent="0.3">
      <c r="A36" s="136"/>
      <c r="B36" s="136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40"/>
      <c r="P36" s="137"/>
      <c r="Q36" s="140"/>
      <c r="R36" s="140"/>
      <c r="S36" s="140"/>
      <c r="T36" s="140"/>
      <c r="U36" s="140"/>
      <c r="V36" s="140"/>
      <c r="W36" s="140"/>
      <c r="X36" s="140"/>
      <c r="Y36" s="140"/>
    </row>
    <row r="37" spans="1:25" x14ac:dyDescent="0.3">
      <c r="A37" s="136"/>
      <c r="B37" s="136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40"/>
      <c r="P37" s="137"/>
      <c r="Q37" s="140"/>
      <c r="R37" s="140"/>
      <c r="S37" s="140"/>
      <c r="T37" s="140"/>
      <c r="U37" s="140"/>
      <c r="V37" s="140"/>
      <c r="W37" s="140"/>
      <c r="X37" s="140"/>
      <c r="Y37" s="140"/>
    </row>
    <row r="38" spans="1:25" x14ac:dyDescent="0.3">
      <c r="A38" s="136"/>
      <c r="B38" s="136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40"/>
      <c r="P38" s="137"/>
      <c r="Q38" s="140"/>
      <c r="R38" s="140"/>
      <c r="S38" s="140"/>
      <c r="T38" s="140"/>
      <c r="U38" s="140"/>
      <c r="V38" s="140"/>
      <c r="W38" s="140"/>
      <c r="X38" s="140"/>
      <c r="Y38" s="140"/>
    </row>
    <row r="39" spans="1:25" x14ac:dyDescent="0.3">
      <c r="A39" s="136"/>
      <c r="B39" s="136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40"/>
      <c r="P39" s="137"/>
      <c r="Q39" s="140"/>
      <c r="R39" s="140"/>
      <c r="S39" s="140"/>
      <c r="T39" s="140"/>
      <c r="U39" s="140"/>
      <c r="V39" s="140"/>
      <c r="W39" s="140"/>
      <c r="X39" s="140"/>
      <c r="Y39" s="140"/>
    </row>
    <row r="40" spans="1:25" x14ac:dyDescent="0.3">
      <c r="A40" s="136"/>
      <c r="B40" s="136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40"/>
      <c r="P40" s="137"/>
      <c r="Q40" s="140"/>
      <c r="R40" s="140"/>
      <c r="S40" s="140"/>
      <c r="T40" s="140"/>
      <c r="U40" s="140"/>
      <c r="V40" s="140"/>
      <c r="W40" s="140"/>
      <c r="X40" s="140"/>
      <c r="Y40" s="140"/>
    </row>
    <row r="41" spans="1:25" x14ac:dyDescent="0.3">
      <c r="A41" s="136"/>
      <c r="B41" s="136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40"/>
      <c r="P41" s="137"/>
      <c r="Q41" s="140"/>
      <c r="R41" s="140"/>
      <c r="S41" s="140"/>
      <c r="T41" s="140"/>
      <c r="U41" s="140"/>
      <c r="V41" s="140"/>
      <c r="W41" s="140"/>
      <c r="X41" s="140"/>
      <c r="Y41" s="140"/>
    </row>
    <row r="42" spans="1:25" x14ac:dyDescent="0.3">
      <c r="A42" s="136"/>
      <c r="B42" s="136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40"/>
      <c r="P42" s="137"/>
      <c r="Q42" s="140"/>
      <c r="R42" s="140"/>
      <c r="S42" s="140"/>
      <c r="T42" s="140"/>
      <c r="U42" s="140"/>
      <c r="V42" s="140"/>
      <c r="W42" s="140"/>
      <c r="X42" s="140"/>
      <c r="Y42" s="140"/>
    </row>
    <row r="43" spans="1:25" x14ac:dyDescent="0.3">
      <c r="A43" s="136"/>
      <c r="B43" s="136"/>
      <c r="D43" s="137"/>
      <c r="E43" s="137"/>
      <c r="F43" s="137"/>
      <c r="G43" s="137"/>
      <c r="H43" s="137"/>
      <c r="I43" s="137"/>
      <c r="J43" s="137"/>
      <c r="K43" s="137"/>
      <c r="L43" s="137"/>
      <c r="M43" s="137"/>
      <c r="N43" s="137"/>
      <c r="O43" s="140"/>
      <c r="P43" s="137"/>
      <c r="Q43" s="140"/>
      <c r="R43" s="140"/>
      <c r="S43" s="140"/>
      <c r="T43" s="140"/>
      <c r="U43" s="140"/>
      <c r="V43" s="140"/>
      <c r="W43" s="140"/>
      <c r="X43" s="140"/>
      <c r="Y43" s="140"/>
    </row>
    <row r="44" spans="1:25" x14ac:dyDescent="0.3">
      <c r="D44" s="137"/>
      <c r="E44" s="137"/>
      <c r="F44" s="137"/>
    </row>
    <row r="45" spans="1:25" x14ac:dyDescent="0.3">
      <c r="D45" s="137"/>
      <c r="E45" s="137"/>
      <c r="F45" s="137"/>
    </row>
    <row r="46" spans="1:25" x14ac:dyDescent="0.3">
      <c r="G46" s="137"/>
      <c r="H46" s="137"/>
    </row>
    <row r="47" spans="1:25" x14ac:dyDescent="0.3">
      <c r="G47" s="137"/>
      <c r="H47" s="137"/>
    </row>
    <row r="48" spans="1:25" x14ac:dyDescent="0.3">
      <c r="G48" s="137"/>
      <c r="H48" s="137"/>
    </row>
    <row r="49" spans="7:8" x14ac:dyDescent="0.3">
      <c r="G49" s="137"/>
      <c r="H49" s="137"/>
    </row>
    <row r="50" spans="7:8" x14ac:dyDescent="0.3">
      <c r="G50" s="137"/>
      <c r="H50" s="137"/>
    </row>
    <row r="51" spans="7:8" x14ac:dyDescent="0.3">
      <c r="G51" s="137"/>
      <c r="H51" s="137"/>
    </row>
  </sheetData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7"/>
  <sheetViews>
    <sheetView zoomScale="70" zoomScaleNormal="70" workbookViewId="0">
      <pane xSplit="2" ySplit="3" topLeftCell="C10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11.5546875" defaultRowHeight="13.8" x14ac:dyDescent="0.3"/>
  <cols>
    <col min="1" max="1" width="8.88671875" style="106" customWidth="1"/>
    <col min="2" max="2" width="11.5546875" style="106" customWidth="1"/>
    <col min="3" max="12" width="8.88671875" style="106" customWidth="1"/>
    <col min="13" max="13" width="10" style="106" bestFit="1" customWidth="1"/>
    <col min="14" max="14" width="10" style="106" customWidth="1"/>
    <col min="15" max="18" width="8.88671875" style="106" customWidth="1"/>
    <col min="19" max="19" width="10" style="106" bestFit="1" customWidth="1"/>
    <col min="20" max="20" width="12" style="106" customWidth="1"/>
    <col min="21" max="25" width="8.88671875" style="106" customWidth="1"/>
    <col min="26" max="26" width="11.5546875" style="106"/>
    <col min="27" max="256" width="8.88671875" style="106" customWidth="1"/>
    <col min="257" max="16384" width="11.5546875" style="106"/>
  </cols>
  <sheetData>
    <row r="1" spans="1:25" ht="45.75" customHeight="1" x14ac:dyDescent="0.3">
      <c r="A1" s="242"/>
      <c r="B1" s="243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5"/>
      <c r="T1" s="245"/>
      <c r="U1" s="245"/>
      <c r="V1" s="245"/>
      <c r="W1" s="245"/>
      <c r="X1" s="245"/>
      <c r="Y1" s="156"/>
    </row>
    <row r="2" spans="1:25" ht="37.5" customHeight="1" x14ac:dyDescent="0.3">
      <c r="A2" s="246" t="s">
        <v>9</v>
      </c>
      <c r="B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8"/>
      <c r="T2" s="248"/>
      <c r="U2" s="248"/>
      <c r="V2" s="248"/>
      <c r="W2" s="248"/>
      <c r="X2" s="249"/>
      <c r="Y2" s="119"/>
    </row>
    <row r="3" spans="1:25" ht="13.2" customHeight="1" x14ac:dyDescent="0.3">
      <c r="B3" s="114"/>
      <c r="D3" s="157" t="s">
        <v>19</v>
      </c>
      <c r="E3" s="158"/>
      <c r="F3" s="158"/>
      <c r="G3" s="158"/>
      <c r="H3" s="158"/>
      <c r="I3" s="158"/>
      <c r="J3" s="158"/>
      <c r="K3" s="158"/>
      <c r="L3" s="158"/>
      <c r="M3" s="158"/>
      <c r="N3" s="159"/>
    </row>
    <row r="4" spans="1:25" ht="12.75" customHeight="1" x14ac:dyDescent="0.3">
      <c r="A4" s="120"/>
      <c r="B4" s="121" t="s">
        <v>0</v>
      </c>
      <c r="D4" s="160">
        <v>2009</v>
      </c>
      <c r="E4" s="160">
        <v>2010</v>
      </c>
      <c r="F4" s="160">
        <v>2011</v>
      </c>
      <c r="G4" s="161">
        <v>2012</v>
      </c>
      <c r="H4" s="161">
        <v>2013</v>
      </c>
      <c r="I4" s="161">
        <v>2014</v>
      </c>
      <c r="J4" s="161">
        <v>2015</v>
      </c>
      <c r="K4" s="161">
        <v>2016</v>
      </c>
      <c r="L4" s="161">
        <v>2017</v>
      </c>
      <c r="M4" s="161">
        <v>2018</v>
      </c>
      <c r="N4" s="161">
        <v>2019</v>
      </c>
      <c r="O4" s="161">
        <v>2020</v>
      </c>
    </row>
    <row r="5" spans="1:25" x14ac:dyDescent="0.3">
      <c r="A5" s="126">
        <v>1</v>
      </c>
      <c r="B5" s="126" t="s">
        <v>1</v>
      </c>
      <c r="C5" s="126">
        <v>365</v>
      </c>
      <c r="D5" s="126" t="s">
        <v>7</v>
      </c>
      <c r="E5" s="126" t="s">
        <v>7</v>
      </c>
      <c r="F5" s="126" t="s">
        <v>7</v>
      </c>
      <c r="G5" s="162" t="s">
        <v>7</v>
      </c>
      <c r="H5" s="163">
        <v>31482</v>
      </c>
      <c r="I5" s="163">
        <v>269901</v>
      </c>
      <c r="J5" s="163">
        <v>336267</v>
      </c>
      <c r="K5" s="163">
        <v>347957</v>
      </c>
      <c r="L5" s="163">
        <v>348781</v>
      </c>
      <c r="M5" s="163">
        <v>454679</v>
      </c>
      <c r="N5" s="163">
        <v>441537</v>
      </c>
      <c r="O5" s="163">
        <v>370451</v>
      </c>
    </row>
    <row r="6" spans="1:25" x14ac:dyDescent="0.3">
      <c r="A6" s="126">
        <v>2</v>
      </c>
      <c r="B6" s="126" t="s">
        <v>2</v>
      </c>
      <c r="C6" s="126">
        <v>460</v>
      </c>
      <c r="D6" s="126">
        <v>1341126</v>
      </c>
      <c r="E6" s="126">
        <v>901847</v>
      </c>
      <c r="F6" s="126">
        <v>660439</v>
      </c>
      <c r="G6" s="163">
        <v>909987</v>
      </c>
      <c r="H6" s="163">
        <v>499871</v>
      </c>
      <c r="I6" s="163">
        <v>421140</v>
      </c>
      <c r="J6" s="163">
        <v>518055</v>
      </c>
      <c r="K6" s="163">
        <v>474449</v>
      </c>
      <c r="L6" s="163">
        <v>472090</v>
      </c>
      <c r="M6" s="163">
        <v>616236</v>
      </c>
      <c r="N6" s="163">
        <v>722253</v>
      </c>
      <c r="O6" s="163">
        <v>687150</v>
      </c>
    </row>
    <row r="7" spans="1:25" x14ac:dyDescent="0.3">
      <c r="A7" s="126">
        <v>3</v>
      </c>
      <c r="B7" s="126" t="s">
        <v>6</v>
      </c>
      <c r="C7" s="126">
        <f>150+140+35</f>
        <v>325</v>
      </c>
      <c r="D7" s="126">
        <v>1174552</v>
      </c>
      <c r="E7" s="126">
        <v>933019</v>
      </c>
      <c r="F7" s="126">
        <v>671569</v>
      </c>
      <c r="G7" s="163">
        <v>854262</v>
      </c>
      <c r="H7" s="163">
        <v>758105</v>
      </c>
      <c r="I7" s="163">
        <v>700532</v>
      </c>
      <c r="J7" s="163">
        <v>697763</v>
      </c>
      <c r="K7" s="163">
        <v>811423</v>
      </c>
      <c r="L7" s="163">
        <v>670543</v>
      </c>
      <c r="M7" s="163">
        <v>912695</v>
      </c>
      <c r="N7" s="163">
        <v>800827</v>
      </c>
      <c r="O7" s="163">
        <v>744320</v>
      </c>
    </row>
    <row r="8" spans="1:25" x14ac:dyDescent="0.3">
      <c r="A8" s="126">
        <v>4</v>
      </c>
      <c r="B8" s="126" t="s">
        <v>5</v>
      </c>
      <c r="C8" s="126">
        <v>80</v>
      </c>
      <c r="D8" s="126"/>
      <c r="E8" s="126"/>
      <c r="F8" s="126"/>
      <c r="G8" s="162"/>
      <c r="H8" s="162"/>
      <c r="I8" s="163"/>
      <c r="J8" s="163"/>
      <c r="K8" s="163"/>
      <c r="L8" s="163"/>
      <c r="M8" s="163"/>
      <c r="N8" s="163"/>
      <c r="O8" s="163"/>
    </row>
    <row r="9" spans="1:25" x14ac:dyDescent="0.3">
      <c r="A9" s="126">
        <v>5</v>
      </c>
      <c r="B9" s="126" t="s">
        <v>4</v>
      </c>
      <c r="C9" s="126">
        <v>210</v>
      </c>
      <c r="D9" s="126">
        <v>159153</v>
      </c>
      <c r="E9" s="126">
        <v>124794</v>
      </c>
      <c r="F9" s="126">
        <v>83966</v>
      </c>
      <c r="G9" s="163">
        <v>107680</v>
      </c>
      <c r="H9" s="163">
        <v>65954</v>
      </c>
      <c r="I9" s="163">
        <v>88595</v>
      </c>
      <c r="J9" s="163">
        <v>98137</v>
      </c>
      <c r="K9" s="163">
        <v>78845</v>
      </c>
      <c r="L9" s="163">
        <v>68021</v>
      </c>
      <c r="M9" s="163">
        <v>176626</v>
      </c>
      <c r="N9" s="163">
        <v>123513</v>
      </c>
      <c r="O9" s="163">
        <v>109789</v>
      </c>
    </row>
    <row r="10" spans="1:25" ht="13.2" customHeight="1" x14ac:dyDescent="0.3">
      <c r="A10" s="132"/>
      <c r="B10" s="132" t="s">
        <v>35</v>
      </c>
      <c r="D10" s="146">
        <f>SUM(D5:D9)</f>
        <v>2674831</v>
      </c>
      <c r="E10" s="146">
        <f t="shared" ref="E10:O10" si="0">SUM(E5:E9)</f>
        <v>1959660</v>
      </c>
      <c r="F10" s="146">
        <f t="shared" si="0"/>
        <v>1415974</v>
      </c>
      <c r="G10" s="146">
        <f t="shared" si="0"/>
        <v>1871929</v>
      </c>
      <c r="H10" s="146">
        <f t="shared" si="0"/>
        <v>1355412</v>
      </c>
      <c r="I10" s="146">
        <f t="shared" si="0"/>
        <v>1480168</v>
      </c>
      <c r="J10" s="146">
        <f t="shared" si="0"/>
        <v>1650222</v>
      </c>
      <c r="K10" s="146">
        <f t="shared" si="0"/>
        <v>1712674</v>
      </c>
      <c r="L10" s="146">
        <f t="shared" si="0"/>
        <v>1559435</v>
      </c>
      <c r="M10" s="146">
        <f t="shared" si="0"/>
        <v>2160236</v>
      </c>
      <c r="N10" s="146">
        <f t="shared" si="0"/>
        <v>2088130</v>
      </c>
      <c r="O10" s="146">
        <f t="shared" si="0"/>
        <v>1911710</v>
      </c>
      <c r="P10" s="164"/>
    </row>
    <row r="11" spans="1:25" ht="21" customHeight="1" x14ac:dyDescent="0.3">
      <c r="A11" s="136"/>
      <c r="B11" s="126" t="s">
        <v>20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>
        <f>L10*100/M10</f>
        <v>72.18817758800428</v>
      </c>
      <c r="N11" s="165"/>
      <c r="O11" s="166">
        <f>(O10-N10)/N10</f>
        <v>-8.4487076954021065E-2</v>
      </c>
    </row>
    <row r="12" spans="1:25" ht="14.4" customHeight="1" x14ac:dyDescent="0.3">
      <c r="A12" s="136"/>
      <c r="B12" s="136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</row>
    <row r="13" spans="1:25" ht="14.4" customHeight="1" x14ac:dyDescent="0.3">
      <c r="A13" s="136"/>
      <c r="B13" s="136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30"/>
    </row>
    <row r="14" spans="1:25" ht="14.4" customHeight="1" x14ac:dyDescent="0.3">
      <c r="A14" s="136"/>
      <c r="B14" s="136"/>
      <c r="D14" s="167" t="s">
        <v>26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5"/>
      <c r="Q14" s="165"/>
      <c r="R14" s="165"/>
      <c r="S14" s="165"/>
      <c r="T14" s="165"/>
      <c r="U14" s="165"/>
      <c r="V14" s="165"/>
      <c r="W14" s="165"/>
      <c r="X14" s="165"/>
      <c r="Y14" s="130"/>
    </row>
    <row r="15" spans="1:25" ht="14.4" customHeight="1" x14ac:dyDescent="0.3">
      <c r="A15" s="120"/>
      <c r="B15" s="121" t="s">
        <v>0</v>
      </c>
      <c r="D15" s="169">
        <v>2009</v>
      </c>
      <c r="E15" s="170">
        <v>2010</v>
      </c>
      <c r="F15" s="170">
        <v>2011</v>
      </c>
      <c r="G15" s="170">
        <v>2012</v>
      </c>
      <c r="H15" s="171">
        <v>2013</v>
      </c>
      <c r="I15" s="171">
        <v>2014</v>
      </c>
      <c r="J15" s="171">
        <v>2015</v>
      </c>
      <c r="K15" s="171">
        <v>2016</v>
      </c>
      <c r="L15" s="171">
        <v>2017</v>
      </c>
      <c r="M15" s="171">
        <v>2018</v>
      </c>
      <c r="N15" s="171">
        <v>2019</v>
      </c>
      <c r="O15" s="171">
        <v>2020</v>
      </c>
      <c r="P15" s="165"/>
      <c r="Q15" s="165"/>
      <c r="R15" s="165"/>
      <c r="S15" s="165"/>
      <c r="T15" s="165"/>
      <c r="U15" s="165"/>
      <c r="V15" s="165"/>
      <c r="W15" s="165"/>
      <c r="X15" s="165"/>
      <c r="Y15" s="130"/>
    </row>
    <row r="16" spans="1:25" ht="14.4" customHeight="1" x14ac:dyDescent="0.3">
      <c r="A16" s="126">
        <v>1</v>
      </c>
      <c r="B16" s="126" t="s">
        <v>1</v>
      </c>
      <c r="C16" s="126">
        <v>365</v>
      </c>
      <c r="D16" s="172"/>
      <c r="E16" s="172"/>
      <c r="F16" s="172"/>
      <c r="G16" s="172"/>
      <c r="H16" s="172">
        <f>H5/$C16</f>
        <v>86.252054794520546</v>
      </c>
      <c r="I16" s="172">
        <f t="shared" ref="I16:O16" si="1">I5/$C16</f>
        <v>739.45479452054792</v>
      </c>
      <c r="J16" s="172">
        <f t="shared" si="1"/>
        <v>921.27945205479455</v>
      </c>
      <c r="K16" s="172">
        <f>K5/$C16</f>
        <v>953.30684931506846</v>
      </c>
      <c r="L16" s="172">
        <f t="shared" si="1"/>
        <v>955.56438356164381</v>
      </c>
      <c r="M16" s="172">
        <f t="shared" si="1"/>
        <v>1245.695890410959</v>
      </c>
      <c r="N16" s="172">
        <f>N5/$C16</f>
        <v>1209.6904109589041</v>
      </c>
      <c r="O16" s="172">
        <f t="shared" si="1"/>
        <v>1014.9342465753425</v>
      </c>
      <c r="P16" s="130">
        <f>(N5-M5)/M5</f>
        <v>-2.890390803182025E-2</v>
      </c>
      <c r="Q16" s="165"/>
      <c r="R16" s="165"/>
      <c r="S16" s="165"/>
      <c r="T16" s="165"/>
      <c r="U16" s="165"/>
      <c r="V16" s="165"/>
      <c r="W16" s="165"/>
      <c r="X16" s="165"/>
      <c r="Y16" s="130"/>
    </row>
    <row r="17" spans="1:25" ht="14.4" customHeight="1" x14ac:dyDescent="0.3">
      <c r="A17" s="126">
        <v>2</v>
      </c>
      <c r="B17" s="126" t="s">
        <v>2</v>
      </c>
      <c r="C17" s="126">
        <v>460</v>
      </c>
      <c r="D17" s="172">
        <f t="shared" ref="D17:G17" si="2">D6/$C17</f>
        <v>2915.4913043478259</v>
      </c>
      <c r="E17" s="172">
        <f t="shared" si="2"/>
        <v>1960.5369565217391</v>
      </c>
      <c r="F17" s="172">
        <f t="shared" si="2"/>
        <v>1435.7369565217391</v>
      </c>
      <c r="G17" s="172">
        <f t="shared" si="2"/>
        <v>1978.2326086956521</v>
      </c>
      <c r="H17" s="172">
        <f>H6/$C17</f>
        <v>1086.6760869565217</v>
      </c>
      <c r="I17" s="172">
        <f t="shared" ref="I17:O17" si="3">I6/$C17</f>
        <v>915.52173913043475</v>
      </c>
      <c r="J17" s="172">
        <f t="shared" si="3"/>
        <v>1126.2065217391305</v>
      </c>
      <c r="K17" s="172">
        <f t="shared" si="3"/>
        <v>1031.4108695652174</v>
      </c>
      <c r="L17" s="172">
        <f t="shared" si="3"/>
        <v>1026.2826086956522</v>
      </c>
      <c r="M17" s="172">
        <f t="shared" si="3"/>
        <v>1339.6434782608696</v>
      </c>
      <c r="N17" s="172">
        <f t="shared" si="3"/>
        <v>1570.1152173913044</v>
      </c>
      <c r="O17" s="172">
        <f t="shared" si="3"/>
        <v>1493.804347826087</v>
      </c>
      <c r="P17" s="130">
        <f>(N6-M6)/M6</f>
        <v>0.17203960820205247</v>
      </c>
      <c r="Q17" s="165"/>
      <c r="R17" s="165"/>
      <c r="S17" s="165"/>
      <c r="T17" s="165"/>
      <c r="U17" s="165"/>
      <c r="V17" s="165"/>
      <c r="W17" s="165"/>
      <c r="X17" s="165"/>
      <c r="Y17" s="130"/>
    </row>
    <row r="18" spans="1:25" ht="14.4" customHeight="1" x14ac:dyDescent="0.3">
      <c r="A18" s="126">
        <v>3</v>
      </c>
      <c r="B18" s="126" t="s">
        <v>6</v>
      </c>
      <c r="C18" s="126">
        <f>150+140+35</f>
        <v>325</v>
      </c>
      <c r="D18" s="172">
        <f t="shared" ref="D18:G18" si="4">D7/$C18</f>
        <v>3614.0061538461537</v>
      </c>
      <c r="E18" s="172">
        <f t="shared" si="4"/>
        <v>2870.8276923076924</v>
      </c>
      <c r="F18" s="172">
        <f t="shared" si="4"/>
        <v>2066.3661538461538</v>
      </c>
      <c r="G18" s="172">
        <f t="shared" si="4"/>
        <v>2628.4984615384615</v>
      </c>
      <c r="H18" s="172">
        <f>H7/$C18</f>
        <v>2332.6307692307691</v>
      </c>
      <c r="I18" s="172">
        <f t="shared" ref="I18:O18" si="5">I7/$C18</f>
        <v>2155.4830769230771</v>
      </c>
      <c r="J18" s="172">
        <f t="shared" si="5"/>
        <v>2146.9630769230771</v>
      </c>
      <c r="K18" s="172">
        <f t="shared" si="5"/>
        <v>2496.686153846154</v>
      </c>
      <c r="L18" s="172">
        <f t="shared" si="5"/>
        <v>2063.2092307692305</v>
      </c>
      <c r="M18" s="172">
        <f t="shared" si="5"/>
        <v>2808.2923076923075</v>
      </c>
      <c r="N18" s="172">
        <f t="shared" si="5"/>
        <v>2464.083076923077</v>
      </c>
      <c r="O18" s="172">
        <f t="shared" si="5"/>
        <v>2290.2153846153847</v>
      </c>
      <c r="P18" s="130">
        <f>(N7-M7)/M7</f>
        <v>-0.12256887569231781</v>
      </c>
      <c r="Q18" s="165"/>
      <c r="R18" s="165"/>
      <c r="S18" s="165"/>
      <c r="T18" s="165"/>
      <c r="U18" s="165"/>
      <c r="V18" s="165"/>
      <c r="W18" s="165"/>
      <c r="X18" s="165"/>
      <c r="Y18" s="130"/>
    </row>
    <row r="19" spans="1:25" ht="14.4" customHeight="1" x14ac:dyDescent="0.3">
      <c r="A19" s="126">
        <v>4</v>
      </c>
      <c r="B19" s="126" t="s">
        <v>5</v>
      </c>
      <c r="C19" s="126">
        <v>80</v>
      </c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30"/>
      <c r="Q19" s="165"/>
      <c r="R19" s="165"/>
      <c r="S19" s="165"/>
      <c r="T19" s="165"/>
      <c r="U19" s="165"/>
      <c r="V19" s="165"/>
      <c r="W19" s="165"/>
      <c r="X19" s="165"/>
      <c r="Y19" s="130"/>
    </row>
    <row r="20" spans="1:25" ht="14.4" customHeight="1" x14ac:dyDescent="0.3">
      <c r="A20" s="126">
        <v>5</v>
      </c>
      <c r="B20" s="126" t="s">
        <v>4</v>
      </c>
      <c r="C20" s="126">
        <v>210</v>
      </c>
      <c r="D20" s="172">
        <f t="shared" ref="D20:G20" si="6">D9/$C20</f>
        <v>757.87142857142862</v>
      </c>
      <c r="E20" s="172">
        <f t="shared" si="6"/>
        <v>594.25714285714287</v>
      </c>
      <c r="F20" s="172">
        <f t="shared" si="6"/>
        <v>399.83809523809526</v>
      </c>
      <c r="G20" s="172">
        <f t="shared" si="6"/>
        <v>512.76190476190482</v>
      </c>
      <c r="H20" s="172">
        <f>H9/$C20</f>
        <v>314.06666666666666</v>
      </c>
      <c r="I20" s="172">
        <f t="shared" ref="I20:O20" si="7">I9/$C20</f>
        <v>421.88095238095241</v>
      </c>
      <c r="J20" s="172">
        <f t="shared" si="7"/>
        <v>467.31904761904764</v>
      </c>
      <c r="K20" s="172">
        <f t="shared" si="7"/>
        <v>375.45238095238096</v>
      </c>
      <c r="L20" s="172">
        <f t="shared" si="7"/>
        <v>323.90952380952382</v>
      </c>
      <c r="M20" s="172">
        <f t="shared" si="7"/>
        <v>841.0761904761905</v>
      </c>
      <c r="N20" s="172">
        <f t="shared" si="7"/>
        <v>588.15714285714284</v>
      </c>
      <c r="O20" s="172">
        <f t="shared" si="7"/>
        <v>522.8047619047619</v>
      </c>
      <c r="P20" s="130">
        <f>(N9-M9)/M9</f>
        <v>-0.30070884241278178</v>
      </c>
      <c r="Q20" s="165"/>
      <c r="R20" s="165"/>
      <c r="S20" s="165"/>
      <c r="T20" s="165"/>
      <c r="U20" s="165"/>
      <c r="V20" s="165"/>
      <c r="W20" s="165"/>
      <c r="X20" s="165"/>
      <c r="Y20" s="130"/>
    </row>
    <row r="21" spans="1:25" ht="14.4" customHeight="1" x14ac:dyDescent="0.3">
      <c r="B21" s="132" t="s">
        <v>10</v>
      </c>
      <c r="C21" s="106">
        <f>SUM(C16:C18,C20)</f>
        <v>1360</v>
      </c>
      <c r="D21" s="146">
        <f t="shared" ref="D21:N21" si="8">SUM(D5:D9)/$C$21</f>
        <v>1966.7874999999999</v>
      </c>
      <c r="E21" s="146">
        <f t="shared" si="8"/>
        <v>1440.9264705882354</v>
      </c>
      <c r="F21" s="146">
        <f t="shared" si="8"/>
        <v>1041.1573529411764</v>
      </c>
      <c r="G21" s="146">
        <f t="shared" si="8"/>
        <v>1376.4183823529411</v>
      </c>
      <c r="H21" s="146">
        <f t="shared" si="8"/>
        <v>996.62647058823529</v>
      </c>
      <c r="I21" s="146">
        <f t="shared" si="8"/>
        <v>1088.3588235294117</v>
      </c>
      <c r="J21" s="146">
        <f t="shared" si="8"/>
        <v>1213.3985294117647</v>
      </c>
      <c r="K21" s="146">
        <f t="shared" si="8"/>
        <v>1259.3191176470589</v>
      </c>
      <c r="L21" s="146">
        <f t="shared" si="8"/>
        <v>1146.6433823529412</v>
      </c>
      <c r="M21" s="146">
        <f t="shared" si="8"/>
        <v>1588.4088235294118</v>
      </c>
      <c r="N21" s="146">
        <f t="shared" si="8"/>
        <v>1535.3897058823529</v>
      </c>
      <c r="O21" s="146">
        <f>SUM(O5:O9)/$C$21</f>
        <v>1405.6691176470588</v>
      </c>
      <c r="P21" s="130">
        <f>(N10-M10)/M10</f>
        <v>-3.3378760468763598E-2</v>
      </c>
      <c r="Q21" s="165"/>
      <c r="R21" s="165"/>
      <c r="S21" s="165"/>
      <c r="T21" s="165"/>
      <c r="U21" s="165"/>
      <c r="V21" s="165"/>
      <c r="W21" s="165"/>
      <c r="X21" s="165"/>
      <c r="Y21" s="130"/>
    </row>
    <row r="22" spans="1:25" ht="14.4" customHeight="1" x14ac:dyDescent="0.3">
      <c r="A22" s="136"/>
      <c r="B22" s="126" t="s">
        <v>20</v>
      </c>
      <c r="D22" s="165"/>
      <c r="E22" s="173">
        <f t="shared" ref="E22:O22" si="9">E21/$P$22</f>
        <v>6.4327074579831933</v>
      </c>
      <c r="F22" s="173">
        <f t="shared" si="9"/>
        <v>4.648023897058823</v>
      </c>
      <c r="G22" s="173">
        <f t="shared" si="9"/>
        <v>6.1447249212184873</v>
      </c>
      <c r="H22" s="173">
        <f t="shared" si="9"/>
        <v>4.4492253151260508</v>
      </c>
      <c r="I22" s="173">
        <f t="shared" si="9"/>
        <v>4.8587447478991592</v>
      </c>
      <c r="J22" s="173">
        <f t="shared" si="9"/>
        <v>5.4169577205882353</v>
      </c>
      <c r="K22" s="173">
        <f t="shared" si="9"/>
        <v>5.6219603466386561</v>
      </c>
      <c r="L22" s="173">
        <f t="shared" si="9"/>
        <v>5.1189436712184877</v>
      </c>
      <c r="M22" s="173">
        <f t="shared" si="9"/>
        <v>7.0911108193277315</v>
      </c>
      <c r="N22" s="173">
        <f t="shared" si="9"/>
        <v>6.8544183298319323</v>
      </c>
      <c r="O22" s="173">
        <f t="shared" si="9"/>
        <v>6.2753085609243699</v>
      </c>
      <c r="P22" s="174">
        <v>224</v>
      </c>
      <c r="Q22" s="165"/>
      <c r="R22" s="165"/>
      <c r="S22" s="165"/>
      <c r="T22" s="165"/>
      <c r="U22" s="165"/>
      <c r="V22" s="165"/>
      <c r="W22" s="165"/>
      <c r="X22" s="165"/>
      <c r="Y22" s="130"/>
    </row>
    <row r="23" spans="1:25" ht="14.4" customHeight="1" x14ac:dyDescent="0.3">
      <c r="A23" s="136"/>
      <c r="B23" s="136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30">
        <f>(N22-M22)/M22</f>
        <v>-3.3378760468763709E-2</v>
      </c>
      <c r="P23" s="165"/>
      <c r="Q23" s="165"/>
      <c r="R23" s="165"/>
      <c r="S23" s="165"/>
      <c r="T23" s="165"/>
      <c r="U23" s="165"/>
      <c r="V23" s="165"/>
      <c r="W23" s="165"/>
      <c r="X23" s="165"/>
      <c r="Y23" s="130"/>
    </row>
    <row r="24" spans="1:25" ht="14.4" customHeight="1" x14ac:dyDescent="0.3">
      <c r="A24" s="136"/>
      <c r="B24" s="136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30"/>
    </row>
    <row r="25" spans="1:25" ht="14.4" customHeight="1" x14ac:dyDescent="0.3">
      <c r="A25" s="136"/>
      <c r="B25" s="136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30"/>
    </row>
    <row r="26" spans="1:25" x14ac:dyDescent="0.3">
      <c r="A26" s="136"/>
      <c r="B26" s="136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</row>
    <row r="27" spans="1:25" x14ac:dyDescent="0.3">
      <c r="A27" s="136"/>
      <c r="B27" s="136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</row>
    <row r="28" spans="1:25" x14ac:dyDescent="0.3">
      <c r="A28" s="136"/>
      <c r="B28" s="136"/>
      <c r="D28" s="165"/>
      <c r="E28" s="165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</row>
    <row r="29" spans="1:25" x14ac:dyDescent="0.3">
      <c r="A29" s="136"/>
      <c r="B29" s="136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</row>
    <row r="30" spans="1:25" x14ac:dyDescent="0.3">
      <c r="A30" s="136"/>
      <c r="B30" s="136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</row>
    <row r="31" spans="1:25" x14ac:dyDescent="0.3">
      <c r="A31" s="136"/>
      <c r="B31" s="136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</row>
    <row r="32" spans="1:25" x14ac:dyDescent="0.3">
      <c r="A32" s="136"/>
      <c r="B32" s="136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</row>
    <row r="33" spans="1:25" x14ac:dyDescent="0.3">
      <c r="A33" s="136"/>
      <c r="B33" s="136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</row>
    <row r="34" spans="1:25" x14ac:dyDescent="0.3">
      <c r="A34" s="136"/>
      <c r="B34" s="136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</row>
    <row r="35" spans="1:25" x14ac:dyDescent="0.3">
      <c r="A35" s="136"/>
      <c r="B35" s="136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</row>
    <row r="36" spans="1:25" x14ac:dyDescent="0.3">
      <c r="A36" s="136"/>
      <c r="B36" s="136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</row>
    <row r="37" spans="1:25" x14ac:dyDescent="0.3">
      <c r="A37" s="136"/>
      <c r="B37" s="136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</row>
    <row r="38" spans="1:25" x14ac:dyDescent="0.3">
      <c r="A38" s="136"/>
      <c r="B38" s="136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</row>
    <row r="39" spans="1:25" x14ac:dyDescent="0.3">
      <c r="A39" s="136"/>
      <c r="B39" s="136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</row>
    <row r="40" spans="1:25" x14ac:dyDescent="0.3">
      <c r="A40" s="136"/>
      <c r="B40" s="136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</row>
    <row r="41" spans="1:25" x14ac:dyDescent="0.3">
      <c r="A41" s="136"/>
      <c r="B41" s="136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</row>
    <row r="42" spans="1:25" x14ac:dyDescent="0.3">
      <c r="A42" s="136"/>
      <c r="B42" s="136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</row>
    <row r="43" spans="1:25" x14ac:dyDescent="0.3">
      <c r="A43" s="136"/>
      <c r="B43" s="136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</row>
    <row r="44" spans="1:25" x14ac:dyDescent="0.3">
      <c r="A44" s="136"/>
      <c r="B44" s="136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</row>
    <row r="45" spans="1:25" x14ac:dyDescent="0.3">
      <c r="A45" s="136"/>
      <c r="B45" s="136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</row>
    <row r="46" spans="1:25" x14ac:dyDescent="0.3">
      <c r="A46" s="136"/>
      <c r="B46" s="136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</row>
    <row r="47" spans="1:25" x14ac:dyDescent="0.3">
      <c r="A47" s="136"/>
      <c r="B47" s="136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</row>
    <row r="48" spans="1:25" x14ac:dyDescent="0.3">
      <c r="A48" s="136"/>
      <c r="B48" s="136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</row>
    <row r="49" spans="1:25" x14ac:dyDescent="0.3">
      <c r="A49" s="136"/>
      <c r="B49" s="136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</row>
    <row r="50" spans="1:25" x14ac:dyDescent="0.3">
      <c r="A50" s="136"/>
      <c r="B50" s="136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</row>
    <row r="51" spans="1:25" x14ac:dyDescent="0.3">
      <c r="A51" s="136"/>
      <c r="B51" s="136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</row>
    <row r="52" spans="1:25" x14ac:dyDescent="0.3">
      <c r="A52" s="136"/>
      <c r="B52" s="136"/>
      <c r="D52" s="165"/>
      <c r="E52" s="165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</row>
    <row r="53" spans="1:25" x14ac:dyDescent="0.3">
      <c r="A53" s="136"/>
      <c r="B53" s="136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</row>
    <row r="54" spans="1:25" x14ac:dyDescent="0.3">
      <c r="A54" s="136"/>
      <c r="B54" s="136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</row>
    <row r="55" spans="1:25" x14ac:dyDescent="0.3">
      <c r="A55" s="136"/>
      <c r="B55" s="136"/>
      <c r="D55" s="165"/>
      <c r="E55" s="165"/>
      <c r="F55" s="165"/>
      <c r="G55" s="165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</row>
    <row r="56" spans="1:25" x14ac:dyDescent="0.3">
      <c r="A56" s="136"/>
      <c r="B56" s="136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</row>
    <row r="57" spans="1:25" x14ac:dyDescent="0.3">
      <c r="A57" s="136"/>
      <c r="B57" s="136"/>
      <c r="D57" s="165"/>
      <c r="E57" s="165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</row>
  </sheetData>
  <mergeCells count="4">
    <mergeCell ref="A1:B1"/>
    <mergeCell ref="D1:X1"/>
    <mergeCell ref="A2:B2"/>
    <mergeCell ref="D2:X2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2"/>
  <sheetViews>
    <sheetView zoomScale="55" zoomScaleNormal="5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W17" sqref="W17"/>
    </sheetView>
  </sheetViews>
  <sheetFormatPr defaultColWidth="11.5546875" defaultRowHeight="13.8" x14ac:dyDescent="0.3"/>
  <cols>
    <col min="1" max="1" width="8.88671875" style="106" customWidth="1"/>
    <col min="2" max="2" width="11.5546875" style="106" customWidth="1"/>
    <col min="3" max="3" width="11.109375" style="106" customWidth="1"/>
    <col min="4" max="25" width="8.88671875" style="106" customWidth="1"/>
    <col min="26" max="26" width="11.5546875" style="106"/>
    <col min="27" max="256" width="8.88671875" style="106" customWidth="1"/>
    <col min="257" max="16384" width="11.5546875" style="106"/>
  </cols>
  <sheetData>
    <row r="1" spans="1:25" ht="45.75" customHeight="1" x14ac:dyDescent="0.3">
      <c r="A1" s="242"/>
      <c r="B1" s="243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</row>
    <row r="2" spans="1:25" ht="37.5" customHeight="1" x14ac:dyDescent="0.3">
      <c r="A2" s="246" t="s">
        <v>9</v>
      </c>
      <c r="B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</row>
    <row r="3" spans="1:25" ht="13.2" customHeight="1" x14ac:dyDescent="0.3">
      <c r="B3" s="114"/>
      <c r="D3" s="255" t="s">
        <v>24</v>
      </c>
      <c r="E3" s="256"/>
      <c r="F3" s="256"/>
      <c r="G3" s="256"/>
      <c r="H3" s="256"/>
      <c r="I3" s="256"/>
      <c r="J3" s="256"/>
      <c r="K3" s="256"/>
      <c r="L3" s="256"/>
      <c r="M3" s="256"/>
      <c r="N3" s="257"/>
    </row>
    <row r="4" spans="1:25" ht="12.75" customHeight="1" x14ac:dyDescent="0.3">
      <c r="A4" s="120"/>
      <c r="B4" s="121" t="s">
        <v>0</v>
      </c>
      <c r="C4" s="121" t="s">
        <v>3</v>
      </c>
      <c r="D4" s="175">
        <v>2009</v>
      </c>
      <c r="E4" s="175">
        <v>2010</v>
      </c>
      <c r="F4" s="176">
        <v>2011</v>
      </c>
      <c r="G4" s="176" t="s">
        <v>23</v>
      </c>
      <c r="H4" s="171">
        <v>2013</v>
      </c>
      <c r="I4" s="177">
        <v>2014</v>
      </c>
      <c r="J4" s="177">
        <v>2015</v>
      </c>
      <c r="K4" s="178">
        <v>2016</v>
      </c>
      <c r="L4" s="178">
        <v>2017</v>
      </c>
      <c r="M4" s="178">
        <v>2018</v>
      </c>
      <c r="N4" s="178">
        <v>2019</v>
      </c>
      <c r="O4" s="178">
        <v>2020</v>
      </c>
    </row>
    <row r="5" spans="1:25" x14ac:dyDescent="0.3">
      <c r="A5" s="126">
        <v>1</v>
      </c>
      <c r="B5" s="126" t="s">
        <v>1</v>
      </c>
      <c r="C5" s="126">
        <v>365</v>
      </c>
      <c r="D5" s="126">
        <v>2889</v>
      </c>
      <c r="E5" s="126">
        <v>2631</v>
      </c>
      <c r="F5" s="179">
        <v>2171</v>
      </c>
      <c r="G5" s="179">
        <v>2091</v>
      </c>
      <c r="H5" s="162">
        <v>2013</v>
      </c>
      <c r="I5" s="162">
        <v>1628</v>
      </c>
      <c r="J5" s="162">
        <v>1877</v>
      </c>
      <c r="K5" s="162">
        <v>2135</v>
      </c>
      <c r="L5" s="180">
        <v>2077</v>
      </c>
      <c r="M5" s="180">
        <v>2295</v>
      </c>
      <c r="N5" s="180">
        <v>2099</v>
      </c>
      <c r="O5" s="180">
        <v>1880</v>
      </c>
      <c r="P5" s="130">
        <f>(O5-N5)/N5</f>
        <v>-0.10433539780848022</v>
      </c>
    </row>
    <row r="6" spans="1:25" x14ac:dyDescent="0.3">
      <c r="A6" s="126">
        <v>2</v>
      </c>
      <c r="B6" s="126" t="s">
        <v>2</v>
      </c>
      <c r="C6" s="126">
        <v>460</v>
      </c>
      <c r="D6" s="126">
        <v>3521</v>
      </c>
      <c r="E6" s="126">
        <v>3271</v>
      </c>
      <c r="F6" s="179">
        <v>3038</v>
      </c>
      <c r="G6" s="179">
        <v>2844</v>
      </c>
      <c r="H6" s="162">
        <v>2499</v>
      </c>
      <c r="I6" s="162">
        <v>2835</v>
      </c>
      <c r="J6" s="162">
        <v>2672</v>
      </c>
      <c r="K6" s="162">
        <v>2638</v>
      </c>
      <c r="L6" s="180">
        <v>2763</v>
      </c>
      <c r="M6" s="180">
        <v>2861</v>
      </c>
      <c r="N6" s="180">
        <v>2834</v>
      </c>
      <c r="O6" s="180">
        <v>2676</v>
      </c>
      <c r="P6" s="130">
        <f t="shared" ref="P6:P10" si="0">(O6-N6)/N6</f>
        <v>-5.5751587861679608E-2</v>
      </c>
    </row>
    <row r="7" spans="1:25" x14ac:dyDescent="0.3">
      <c r="A7" s="126">
        <v>3</v>
      </c>
      <c r="B7" s="126" t="s">
        <v>6</v>
      </c>
      <c r="C7" s="126">
        <f>150+140+35</f>
        <v>325</v>
      </c>
      <c r="D7" s="126">
        <v>2989</v>
      </c>
      <c r="E7" s="126">
        <v>3231</v>
      </c>
      <c r="F7" s="179">
        <v>2624</v>
      </c>
      <c r="G7" s="179">
        <v>2951</v>
      </c>
      <c r="H7" s="162">
        <v>2519</v>
      </c>
      <c r="I7" s="162">
        <v>2387</v>
      </c>
      <c r="J7" s="162">
        <v>2387</v>
      </c>
      <c r="K7" s="162">
        <v>2551</v>
      </c>
      <c r="L7" s="180">
        <v>2248</v>
      </c>
      <c r="M7" s="180">
        <v>2212</v>
      </c>
      <c r="N7" s="180">
        <v>2360</v>
      </c>
      <c r="O7" s="180">
        <v>1832</v>
      </c>
      <c r="P7" s="130">
        <f t="shared" si="0"/>
        <v>-0.22372881355932203</v>
      </c>
    </row>
    <row r="8" spans="1:25" x14ac:dyDescent="0.3">
      <c r="A8" s="126">
        <v>4</v>
      </c>
      <c r="B8" s="126" t="s">
        <v>5</v>
      </c>
      <c r="C8" s="126">
        <v>80</v>
      </c>
      <c r="D8" s="126">
        <v>615</v>
      </c>
      <c r="E8" s="126">
        <v>442</v>
      </c>
      <c r="F8" s="179">
        <v>693</v>
      </c>
      <c r="G8" s="179">
        <v>523</v>
      </c>
      <c r="H8" s="162">
        <v>472</v>
      </c>
      <c r="I8" s="162">
        <v>478</v>
      </c>
      <c r="J8" s="162">
        <v>478</v>
      </c>
      <c r="K8" s="162">
        <v>588</v>
      </c>
      <c r="L8" s="180">
        <v>496</v>
      </c>
      <c r="M8" s="180">
        <v>516</v>
      </c>
      <c r="N8" s="180">
        <v>507</v>
      </c>
      <c r="O8" s="180">
        <v>442</v>
      </c>
      <c r="P8" s="130">
        <f t="shared" si="0"/>
        <v>-0.12820512820512819</v>
      </c>
    </row>
    <row r="9" spans="1:25" x14ac:dyDescent="0.3">
      <c r="A9" s="126">
        <v>5</v>
      </c>
      <c r="B9" s="126" t="s">
        <v>4</v>
      </c>
      <c r="C9" s="126">
        <v>210</v>
      </c>
      <c r="D9" s="126">
        <v>1302</v>
      </c>
      <c r="E9" s="126">
        <v>1339</v>
      </c>
      <c r="F9" s="179">
        <v>1262</v>
      </c>
      <c r="G9" s="179">
        <v>1153</v>
      </c>
      <c r="H9" s="162">
        <v>973</v>
      </c>
      <c r="I9" s="162">
        <v>1017</v>
      </c>
      <c r="J9" s="162">
        <v>1017</v>
      </c>
      <c r="K9" s="162">
        <v>999</v>
      </c>
      <c r="L9" s="180">
        <v>881</v>
      </c>
      <c r="M9" s="180">
        <v>1141</v>
      </c>
      <c r="N9" s="180">
        <v>1467</v>
      </c>
      <c r="O9" s="180">
        <v>1079</v>
      </c>
      <c r="P9" s="130">
        <f t="shared" si="0"/>
        <v>-0.26448534423994546</v>
      </c>
    </row>
    <row r="10" spans="1:25" x14ac:dyDescent="0.3">
      <c r="A10" s="252" t="s">
        <v>10</v>
      </c>
      <c r="B10" s="252"/>
      <c r="D10" s="146">
        <f t="shared" ref="D10:I10" si="1">AVERAGE(D5:D9)</f>
        <v>2263.1999999999998</v>
      </c>
      <c r="E10" s="146">
        <f t="shared" si="1"/>
        <v>2182.8000000000002</v>
      </c>
      <c r="F10" s="146">
        <f t="shared" si="1"/>
        <v>1957.6</v>
      </c>
      <c r="G10" s="146">
        <f t="shared" si="1"/>
        <v>1912.4</v>
      </c>
      <c r="H10" s="133">
        <f t="shared" si="1"/>
        <v>1695.2</v>
      </c>
      <c r="I10" s="133">
        <f t="shared" si="1"/>
        <v>1669</v>
      </c>
      <c r="J10" s="133">
        <f t="shared" ref="J10:O10" si="2">AVERAGE(J5:J9)</f>
        <v>1686.2</v>
      </c>
      <c r="K10" s="133">
        <f t="shared" si="2"/>
        <v>1782.2</v>
      </c>
      <c r="L10" s="181">
        <f t="shared" si="2"/>
        <v>1693</v>
      </c>
      <c r="M10" s="181">
        <f t="shared" si="2"/>
        <v>1805</v>
      </c>
      <c r="N10" s="181">
        <f t="shared" si="2"/>
        <v>1853.4</v>
      </c>
      <c r="O10" s="181">
        <f t="shared" si="2"/>
        <v>1581.8</v>
      </c>
      <c r="P10" s="130">
        <f t="shared" si="0"/>
        <v>-0.14654149131326219</v>
      </c>
    </row>
    <row r="11" spans="1:25" ht="21" customHeight="1" x14ac:dyDescent="0.3">
      <c r="A11" s="136"/>
      <c r="B11" s="126" t="s">
        <v>20</v>
      </c>
      <c r="D11" s="182">
        <f t="shared" ref="D11:I11" si="3">SUM(D5:D9)</f>
        <v>11316</v>
      </c>
      <c r="E11" s="126">
        <f t="shared" si="3"/>
        <v>10914</v>
      </c>
      <c r="F11" s="126">
        <f t="shared" si="3"/>
        <v>9788</v>
      </c>
      <c r="G11" s="126">
        <f t="shared" si="3"/>
        <v>9562</v>
      </c>
      <c r="H11" s="126">
        <f t="shared" si="3"/>
        <v>8476</v>
      </c>
      <c r="I11" s="126">
        <f t="shared" si="3"/>
        <v>8345</v>
      </c>
      <c r="J11" s="126">
        <f t="shared" ref="J11:O11" si="4">SUM(J5:J9)</f>
        <v>8431</v>
      </c>
      <c r="K11" s="126">
        <f t="shared" si="4"/>
        <v>8911</v>
      </c>
      <c r="L11" s="183">
        <f t="shared" si="4"/>
        <v>8465</v>
      </c>
      <c r="M11" s="183">
        <f t="shared" si="4"/>
        <v>9025</v>
      </c>
      <c r="N11" s="183">
        <f t="shared" si="4"/>
        <v>9267</v>
      </c>
      <c r="O11" s="183">
        <f t="shared" si="4"/>
        <v>7909</v>
      </c>
    </row>
    <row r="12" spans="1:25" ht="14.4" customHeight="1" x14ac:dyDescent="0.3">
      <c r="A12" s="136"/>
      <c r="B12" s="136"/>
      <c r="D12" s="184"/>
      <c r="E12" s="184"/>
      <c r="F12" s="185"/>
      <c r="G12" s="185">
        <f>G11*100/D11</f>
        <v>84.499823259102158</v>
      </c>
      <c r="H12" s="185">
        <f>H11*100/D11</f>
        <v>74.902792506185932</v>
      </c>
      <c r="I12" s="185">
        <f>I11*100/D11</f>
        <v>73.745139625309292</v>
      </c>
      <c r="J12" s="185">
        <f>J11*100/E11</f>
        <v>77.249404434671064</v>
      </c>
      <c r="K12" s="185">
        <f>K11*100/F11</f>
        <v>91.04004903964038</v>
      </c>
      <c r="L12" s="185">
        <f>L11*100/G11</f>
        <v>88.527504706128425</v>
      </c>
      <c r="M12" s="185">
        <f>M11*100/D11</f>
        <v>79.754330151997166</v>
      </c>
      <c r="N12" s="185"/>
      <c r="O12" s="145"/>
    </row>
    <row r="13" spans="1:25" x14ac:dyDescent="0.3">
      <c r="A13" s="136"/>
      <c r="B13" s="136"/>
      <c r="O13" s="186"/>
      <c r="P13" s="187"/>
      <c r="Q13" s="186"/>
      <c r="R13" s="186"/>
      <c r="S13" s="186"/>
      <c r="T13" s="186"/>
      <c r="U13" s="186"/>
      <c r="V13" s="186"/>
      <c r="W13" s="186"/>
      <c r="X13" s="186"/>
      <c r="Y13" s="186"/>
    </row>
    <row r="14" spans="1:25" x14ac:dyDescent="0.3">
      <c r="B14" s="114"/>
      <c r="D14" s="255" t="s">
        <v>13</v>
      </c>
      <c r="E14" s="256"/>
      <c r="F14" s="256"/>
      <c r="G14" s="256"/>
      <c r="H14" s="256"/>
      <c r="I14" s="256"/>
      <c r="J14" s="256"/>
      <c r="K14" s="256"/>
      <c r="L14" s="256"/>
      <c r="M14" s="256"/>
      <c r="N14" s="257"/>
      <c r="P14" s="187"/>
      <c r="Q14" s="186"/>
      <c r="R14" s="186"/>
      <c r="S14" s="186"/>
      <c r="T14" s="186"/>
      <c r="U14" s="186"/>
      <c r="V14" s="186"/>
      <c r="W14" s="186"/>
      <c r="X14" s="186"/>
      <c r="Y14" s="186"/>
    </row>
    <row r="15" spans="1:25" x14ac:dyDescent="0.3">
      <c r="A15" s="120"/>
      <c r="B15" s="121" t="s">
        <v>0</v>
      </c>
      <c r="C15" s="121" t="s">
        <v>3</v>
      </c>
      <c r="D15" s="175">
        <v>2009</v>
      </c>
      <c r="E15" s="175">
        <v>2010</v>
      </c>
      <c r="F15" s="175">
        <v>2011</v>
      </c>
      <c r="G15" s="175">
        <v>2012</v>
      </c>
      <c r="H15" s="188">
        <v>2013</v>
      </c>
      <c r="I15" s="188">
        <v>2014</v>
      </c>
      <c r="J15" s="188">
        <v>2015</v>
      </c>
      <c r="K15" s="142">
        <v>2016</v>
      </c>
      <c r="L15" s="142">
        <v>2017</v>
      </c>
      <c r="M15" s="142">
        <v>2018</v>
      </c>
      <c r="N15" s="142">
        <v>2019</v>
      </c>
      <c r="O15" s="142">
        <v>2020</v>
      </c>
      <c r="P15" s="187"/>
      <c r="Q15" s="186"/>
      <c r="R15" s="186"/>
      <c r="S15" s="186"/>
      <c r="T15" s="186"/>
      <c r="U15" s="186"/>
      <c r="V15" s="186"/>
      <c r="W15" s="186"/>
      <c r="X15" s="186"/>
      <c r="Y15" s="186"/>
    </row>
    <row r="16" spans="1:25" x14ac:dyDescent="0.3">
      <c r="A16" s="126">
        <v>1</v>
      </c>
      <c r="B16" s="126" t="s">
        <v>1</v>
      </c>
      <c r="C16" s="126">
        <v>365</v>
      </c>
      <c r="D16" s="189">
        <v>6.5659090909090905</v>
      </c>
      <c r="E16" s="190">
        <v>7.2082191780821914</v>
      </c>
      <c r="F16" s="190">
        <v>5.9479452054794519</v>
      </c>
      <c r="G16" s="190">
        <v>5.7287671232876711</v>
      </c>
      <c r="H16" s="190">
        <v>5.515068493150685</v>
      </c>
      <c r="I16" s="190">
        <v>4.4602739726027396</v>
      </c>
      <c r="J16" s="190">
        <v>5.1424657534246574</v>
      </c>
      <c r="K16" s="190">
        <v>5.8493150684931505</v>
      </c>
      <c r="L16" s="189">
        <v>5.6904109589041099</v>
      </c>
      <c r="M16" s="189">
        <v>6.2876712328767121</v>
      </c>
      <c r="N16" s="189">
        <f>N5/365</f>
        <v>5.7506849315068491</v>
      </c>
      <c r="O16" s="189">
        <f>O5/C16</f>
        <v>5.1506849315068495</v>
      </c>
      <c r="P16" s="187"/>
      <c r="Q16" s="186"/>
      <c r="R16" s="186"/>
      <c r="S16" s="186"/>
      <c r="T16" s="186"/>
      <c r="U16" s="186"/>
      <c r="V16" s="186"/>
      <c r="W16" s="186"/>
      <c r="X16" s="186"/>
      <c r="Y16" s="186"/>
    </row>
    <row r="17" spans="1:25" x14ac:dyDescent="0.3">
      <c r="A17" s="126">
        <v>2</v>
      </c>
      <c r="B17" s="126" t="s">
        <v>2</v>
      </c>
      <c r="C17" s="126">
        <v>460</v>
      </c>
      <c r="D17" s="189">
        <v>9.5162162162162165</v>
      </c>
      <c r="E17" s="190">
        <v>8.8405405405405411</v>
      </c>
      <c r="F17" s="190">
        <v>8.2108108108108109</v>
      </c>
      <c r="G17" s="190">
        <v>6.1826086956521742</v>
      </c>
      <c r="H17" s="190">
        <v>5.4326086956521742</v>
      </c>
      <c r="I17" s="190">
        <v>6.2739130434782613</v>
      </c>
      <c r="J17" s="190">
        <v>5.8086956521739133</v>
      </c>
      <c r="K17" s="190">
        <v>5.7347826086956522</v>
      </c>
      <c r="L17" s="189">
        <v>6.0065217391304344</v>
      </c>
      <c r="M17" s="189">
        <v>6.2195652173913043</v>
      </c>
      <c r="N17" s="189">
        <f>N6/460</f>
        <v>6.160869565217391</v>
      </c>
      <c r="O17" s="189">
        <f t="shared" ref="O17:O20" si="5">O6/C17</f>
        <v>5.8173913043478258</v>
      </c>
      <c r="P17" s="187"/>
      <c r="Q17" s="186"/>
      <c r="R17" s="186"/>
      <c r="S17" s="186"/>
      <c r="T17" s="186"/>
      <c r="U17" s="186"/>
      <c r="V17" s="186"/>
      <c r="W17" s="186"/>
      <c r="X17" s="186"/>
      <c r="Y17" s="186"/>
    </row>
    <row r="18" spans="1:25" x14ac:dyDescent="0.3">
      <c r="A18" s="126">
        <v>3</v>
      </c>
      <c r="B18" s="126" t="s">
        <v>6</v>
      </c>
      <c r="C18" s="126">
        <f>150+140+35</f>
        <v>325</v>
      </c>
      <c r="D18" s="189">
        <v>13.902325581395349</v>
      </c>
      <c r="E18" s="190">
        <v>9.9415384615384621</v>
      </c>
      <c r="F18" s="190">
        <v>8.0738461538461532</v>
      </c>
      <c r="G18" s="190">
        <v>9.08</v>
      </c>
      <c r="H18" s="190">
        <v>7.7507692307692304</v>
      </c>
      <c r="I18" s="190">
        <v>7.344615384615385</v>
      </c>
      <c r="J18" s="190">
        <v>7.344615384615385</v>
      </c>
      <c r="K18" s="190">
        <v>7.8492307692307692</v>
      </c>
      <c r="L18" s="189">
        <v>6.9169230769230765</v>
      </c>
      <c r="M18" s="189">
        <v>6.8061538461538458</v>
      </c>
      <c r="N18" s="189">
        <f>N7/325</f>
        <v>7.2615384615384615</v>
      </c>
      <c r="O18" s="189">
        <f t="shared" si="5"/>
        <v>5.6369230769230771</v>
      </c>
      <c r="P18" s="145">
        <f>(N7-M7)/M7</f>
        <v>6.6907775768535266E-2</v>
      </c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25" x14ac:dyDescent="0.3">
      <c r="A19" s="126">
        <v>4</v>
      </c>
      <c r="B19" s="126" t="s">
        <v>5</v>
      </c>
      <c r="C19" s="126">
        <v>80</v>
      </c>
      <c r="D19" s="189">
        <v>7.6875</v>
      </c>
      <c r="E19" s="190">
        <v>5.5250000000000004</v>
      </c>
      <c r="F19" s="190">
        <v>8.6624999999999996</v>
      </c>
      <c r="G19" s="190">
        <v>6.5374999999999996</v>
      </c>
      <c r="H19" s="190">
        <v>5.9</v>
      </c>
      <c r="I19" s="190">
        <v>5.9749999999999996</v>
      </c>
      <c r="J19" s="190">
        <v>5.9749999999999996</v>
      </c>
      <c r="K19" s="190">
        <v>7.35</v>
      </c>
      <c r="L19" s="189">
        <v>6.45</v>
      </c>
      <c r="M19" s="189">
        <v>6.45</v>
      </c>
      <c r="N19" s="189">
        <f>N8/80</f>
        <v>6.3375000000000004</v>
      </c>
      <c r="O19" s="189">
        <f t="shared" si="5"/>
        <v>5.5250000000000004</v>
      </c>
      <c r="P19" s="145"/>
      <c r="Q19" s="136"/>
      <c r="R19" s="136"/>
      <c r="S19" s="136"/>
      <c r="T19" s="136"/>
      <c r="U19" s="136"/>
      <c r="V19" s="136"/>
      <c r="W19" s="136"/>
      <c r="X19" s="136"/>
      <c r="Y19" s="136"/>
    </row>
    <row r="20" spans="1:25" x14ac:dyDescent="0.3">
      <c r="A20" s="126">
        <v>5</v>
      </c>
      <c r="B20" s="126" t="s">
        <v>4</v>
      </c>
      <c r="C20" s="126">
        <v>210</v>
      </c>
      <c r="D20" s="189">
        <v>6.2</v>
      </c>
      <c r="E20" s="190">
        <v>6.3761904761904766</v>
      </c>
      <c r="F20" s="190">
        <v>6.0095238095238095</v>
      </c>
      <c r="G20" s="190">
        <v>5.4904761904761905</v>
      </c>
      <c r="H20" s="190">
        <v>4.6333333333333337</v>
      </c>
      <c r="I20" s="190">
        <v>4.8428571428571425</v>
      </c>
      <c r="J20" s="190">
        <v>4.8428571428571425</v>
      </c>
      <c r="K20" s="190">
        <v>4.7571428571428571</v>
      </c>
      <c r="L20" s="189">
        <v>4.1952380952380954</v>
      </c>
      <c r="M20" s="189">
        <v>5.4333333333333336</v>
      </c>
      <c r="N20" s="189">
        <f>N9/210</f>
        <v>6.9857142857142858</v>
      </c>
      <c r="O20" s="189">
        <f t="shared" si="5"/>
        <v>5.1380952380952385</v>
      </c>
      <c r="P20" s="145">
        <f>(N9-M9)/M9</f>
        <v>0.2857142857142857</v>
      </c>
      <c r="Q20" s="136"/>
      <c r="R20" s="136"/>
      <c r="S20" s="136"/>
      <c r="T20" s="136"/>
      <c r="U20" s="136"/>
      <c r="V20" s="136"/>
      <c r="W20" s="136"/>
      <c r="X20" s="136"/>
      <c r="Y20" s="136"/>
    </row>
    <row r="21" spans="1:25" ht="13.2" customHeight="1" x14ac:dyDescent="0.3">
      <c r="A21" s="132" t="s">
        <v>10</v>
      </c>
      <c r="B21" s="132" t="s">
        <v>10</v>
      </c>
      <c r="C21" s="106">
        <f>SUM(C16:C20)</f>
        <v>1440</v>
      </c>
      <c r="D21" s="191">
        <f t="shared" ref="D21:J21" si="6">SUM(D5:D9)/$C$21</f>
        <v>7.8583333333333334</v>
      </c>
      <c r="E21" s="191">
        <f t="shared" si="6"/>
        <v>7.5791666666666666</v>
      </c>
      <c r="F21" s="191">
        <f t="shared" si="6"/>
        <v>6.7972222222222225</v>
      </c>
      <c r="G21" s="191">
        <f t="shared" si="6"/>
        <v>6.6402777777777775</v>
      </c>
      <c r="H21" s="191">
        <f t="shared" si="6"/>
        <v>5.8861111111111111</v>
      </c>
      <c r="I21" s="191">
        <f t="shared" si="6"/>
        <v>5.7951388888888893</v>
      </c>
      <c r="J21" s="191">
        <f t="shared" si="6"/>
        <v>5.8548611111111111</v>
      </c>
      <c r="K21" s="191">
        <f t="shared" ref="K21:N21" si="7">SUM(K5:K9)/$C$21</f>
        <v>6.1881944444444441</v>
      </c>
      <c r="L21" s="191">
        <f t="shared" si="7"/>
        <v>5.8784722222222223</v>
      </c>
      <c r="M21" s="191">
        <f t="shared" si="7"/>
        <v>6.2673611111111107</v>
      </c>
      <c r="N21" s="191">
        <f t="shared" si="7"/>
        <v>6.4354166666666668</v>
      </c>
      <c r="O21" s="191">
        <f>SUM(O5:O9)/$C$21</f>
        <v>5.4923611111111112</v>
      </c>
      <c r="P21" s="192"/>
      <c r="Q21" s="136"/>
      <c r="R21" s="136"/>
      <c r="S21" s="136"/>
      <c r="T21" s="136"/>
      <c r="U21" s="136"/>
      <c r="V21" s="136"/>
      <c r="W21" s="136"/>
      <c r="X21" s="136"/>
      <c r="Y21" s="136"/>
    </row>
    <row r="22" spans="1:25" x14ac:dyDescent="0.3">
      <c r="A22" s="136"/>
      <c r="B22" s="126" t="s">
        <v>20</v>
      </c>
      <c r="D22" s="193">
        <f>AVERAGE(D21:M21)</f>
        <v>6.4745138888888887</v>
      </c>
      <c r="E22" s="253" t="s">
        <v>21</v>
      </c>
      <c r="F22" s="254"/>
      <c r="G22" s="149"/>
      <c r="H22" s="150"/>
      <c r="I22" s="144"/>
      <c r="J22" s="144"/>
      <c r="K22" s="144"/>
      <c r="L22" s="144"/>
      <c r="M22" s="144" t="s">
        <v>32</v>
      </c>
      <c r="N22" s="145">
        <f>(N21-M21)/M21</f>
        <v>2.6814404432133048E-2</v>
      </c>
      <c r="O22" s="145">
        <f>(O21-N21)/N21</f>
        <v>-0.14654149131326211</v>
      </c>
      <c r="P22" s="192"/>
      <c r="Q22" s="136"/>
      <c r="R22" s="136"/>
      <c r="S22" s="136"/>
      <c r="T22" s="136"/>
      <c r="U22" s="136"/>
      <c r="V22" s="136"/>
      <c r="W22" s="136"/>
      <c r="X22" s="136"/>
      <c r="Y22" s="136"/>
    </row>
    <row r="23" spans="1:25" x14ac:dyDescent="0.3">
      <c r="A23" s="136"/>
      <c r="B23" s="136"/>
      <c r="D23" s="162">
        <f>D22/246</f>
        <v>2.6319162149954833E-2</v>
      </c>
      <c r="E23" s="250" t="s">
        <v>22</v>
      </c>
      <c r="F23" s="251"/>
      <c r="G23" s="144"/>
      <c r="H23" s="144"/>
      <c r="I23" s="144"/>
      <c r="J23" s="144"/>
      <c r="K23" s="144"/>
      <c r="L23" s="144"/>
      <c r="M23" s="144" t="s">
        <v>33</v>
      </c>
      <c r="N23" s="145">
        <f>(N21-E21)/E21</f>
        <v>-0.15090709180868606</v>
      </c>
      <c r="P23" s="192"/>
      <c r="Q23" s="136"/>
      <c r="R23" s="136"/>
      <c r="S23" s="136"/>
      <c r="T23" s="136"/>
      <c r="U23" s="136"/>
      <c r="V23" s="136"/>
      <c r="W23" s="136"/>
      <c r="X23" s="136"/>
      <c r="Y23" s="136"/>
    </row>
    <row r="24" spans="1:25" x14ac:dyDescent="0.3">
      <c r="A24" s="136"/>
      <c r="B24" s="136"/>
      <c r="D24" s="136"/>
      <c r="E24" s="136"/>
      <c r="F24" s="192"/>
      <c r="G24" s="192"/>
      <c r="H24" s="192"/>
      <c r="I24" s="192"/>
      <c r="J24" s="192"/>
      <c r="K24" s="192"/>
      <c r="L24" s="192"/>
      <c r="M24" s="192"/>
      <c r="N24" s="192"/>
      <c r="O24" s="136"/>
      <c r="P24" s="192"/>
      <c r="Q24" s="136"/>
      <c r="R24" s="136"/>
      <c r="S24" s="136"/>
      <c r="T24" s="136"/>
      <c r="U24" s="136"/>
      <c r="V24" s="136"/>
      <c r="W24" s="136"/>
      <c r="X24" s="136"/>
      <c r="Y24" s="136"/>
    </row>
    <row r="25" spans="1:25" x14ac:dyDescent="0.3">
      <c r="A25" s="136"/>
      <c r="B25" s="136"/>
      <c r="D25" s="136"/>
      <c r="E25" s="136"/>
      <c r="F25" s="192"/>
      <c r="G25" s="192"/>
      <c r="H25" s="192"/>
      <c r="I25" s="192"/>
      <c r="J25" s="192"/>
      <c r="K25" s="192"/>
      <c r="L25" s="192"/>
      <c r="M25" s="192"/>
      <c r="N25" s="192"/>
      <c r="O25" s="136"/>
      <c r="P25" s="192"/>
      <c r="Q25" s="136"/>
      <c r="R25" s="136"/>
      <c r="S25" s="136"/>
      <c r="T25" s="136"/>
      <c r="U25" s="136"/>
      <c r="V25" s="136"/>
      <c r="W25" s="136"/>
      <c r="X25" s="136"/>
      <c r="Y25" s="136"/>
    </row>
    <row r="26" spans="1:25" x14ac:dyDescent="0.3">
      <c r="A26" s="136"/>
      <c r="B26" s="136"/>
      <c r="D26" s="136"/>
      <c r="E26" s="136"/>
      <c r="F26" s="192"/>
      <c r="G26" s="192"/>
      <c r="H26" s="192"/>
      <c r="I26" s="192"/>
      <c r="J26" s="192"/>
      <c r="K26" s="192"/>
      <c r="L26" s="192"/>
      <c r="M26" s="192"/>
      <c r="N26" s="192"/>
      <c r="O26" s="136"/>
      <c r="P26" s="192"/>
      <c r="Q26" s="136"/>
      <c r="R26" s="136"/>
      <c r="S26" s="136"/>
      <c r="T26" s="136"/>
      <c r="U26" s="136"/>
      <c r="V26" s="136"/>
      <c r="W26" s="136"/>
      <c r="X26" s="136"/>
      <c r="Y26" s="136"/>
    </row>
    <row r="27" spans="1:25" x14ac:dyDescent="0.3">
      <c r="A27" s="136"/>
      <c r="B27" s="136"/>
      <c r="D27" s="136"/>
      <c r="E27" s="136"/>
      <c r="F27" s="192"/>
      <c r="G27" s="192"/>
      <c r="H27" s="192"/>
      <c r="I27" s="192"/>
      <c r="J27" s="192"/>
      <c r="K27" s="192"/>
      <c r="L27" s="192"/>
      <c r="M27" s="192"/>
      <c r="N27" s="192"/>
      <c r="O27" s="136"/>
      <c r="P27" s="192"/>
      <c r="Q27" s="136"/>
      <c r="R27" s="136"/>
      <c r="S27" s="136"/>
      <c r="T27" s="136"/>
      <c r="U27" s="136"/>
      <c r="V27" s="136"/>
      <c r="W27" s="136"/>
      <c r="X27" s="136"/>
      <c r="Y27" s="136"/>
    </row>
    <row r="28" spans="1:25" x14ac:dyDescent="0.3">
      <c r="A28" s="136"/>
      <c r="B28" s="136"/>
      <c r="D28" s="136"/>
      <c r="E28" s="136"/>
      <c r="F28" s="192"/>
      <c r="G28" s="192"/>
      <c r="H28" s="192"/>
      <c r="I28" s="192"/>
      <c r="J28" s="192"/>
      <c r="K28" s="192"/>
      <c r="L28" s="192"/>
      <c r="M28" s="192"/>
      <c r="N28" s="192"/>
      <c r="O28" s="136"/>
      <c r="P28" s="192"/>
      <c r="Q28" s="136"/>
      <c r="R28" s="136"/>
      <c r="S28" s="136"/>
      <c r="T28" s="136"/>
      <c r="U28" s="136"/>
      <c r="V28" s="136"/>
      <c r="W28" s="136"/>
      <c r="X28" s="136"/>
      <c r="Y28" s="136"/>
    </row>
    <row r="29" spans="1:25" x14ac:dyDescent="0.3">
      <c r="A29" s="136"/>
      <c r="B29" s="136"/>
      <c r="D29" s="136"/>
      <c r="E29" s="136"/>
      <c r="F29" s="192"/>
      <c r="G29" s="192"/>
      <c r="H29" s="192"/>
      <c r="I29" s="192"/>
      <c r="J29" s="192"/>
      <c r="K29" s="192"/>
      <c r="L29" s="192"/>
      <c r="M29" s="192"/>
      <c r="N29" s="192"/>
      <c r="O29" s="136"/>
      <c r="P29" s="192"/>
      <c r="Q29" s="136"/>
      <c r="R29" s="136"/>
      <c r="S29" s="136"/>
      <c r="T29" s="136"/>
      <c r="U29" s="136"/>
      <c r="V29" s="136"/>
      <c r="W29" s="136"/>
      <c r="X29" s="136"/>
      <c r="Y29" s="136"/>
    </row>
    <row r="30" spans="1:25" x14ac:dyDescent="0.3">
      <c r="A30" s="136"/>
      <c r="B30" s="136"/>
      <c r="D30" s="136"/>
      <c r="E30" s="136"/>
      <c r="F30" s="192"/>
      <c r="G30" s="192"/>
      <c r="H30" s="192"/>
      <c r="I30" s="192"/>
      <c r="J30" s="192"/>
      <c r="K30" s="192"/>
      <c r="L30" s="192"/>
      <c r="M30" s="192"/>
      <c r="N30" s="192"/>
      <c r="O30" s="136"/>
      <c r="P30" s="192"/>
      <c r="Q30" s="136"/>
      <c r="R30" s="136"/>
      <c r="S30" s="136"/>
      <c r="T30" s="136"/>
      <c r="U30" s="136"/>
      <c r="V30" s="136"/>
      <c r="W30" s="136"/>
      <c r="X30" s="136"/>
      <c r="Y30" s="136"/>
    </row>
    <row r="31" spans="1:25" x14ac:dyDescent="0.3">
      <c r="A31" s="136"/>
      <c r="B31" s="136"/>
      <c r="D31" s="136"/>
      <c r="E31" s="136"/>
      <c r="F31" s="192"/>
      <c r="G31" s="192"/>
      <c r="H31" s="192"/>
      <c r="I31" s="192"/>
      <c r="J31" s="192"/>
      <c r="K31" s="192"/>
      <c r="L31" s="192"/>
      <c r="M31" s="192"/>
      <c r="N31" s="192"/>
      <c r="O31" s="136"/>
      <c r="P31" s="192"/>
      <c r="Q31" s="136"/>
      <c r="R31" s="136"/>
      <c r="S31" s="136"/>
      <c r="T31" s="136"/>
      <c r="U31" s="136"/>
      <c r="V31" s="136"/>
      <c r="W31" s="136"/>
      <c r="X31" s="136"/>
      <c r="Y31" s="136"/>
    </row>
    <row r="32" spans="1:25" x14ac:dyDescent="0.3">
      <c r="A32" s="136"/>
      <c r="B32" s="136"/>
      <c r="D32" s="136"/>
      <c r="E32" s="136"/>
      <c r="F32" s="192"/>
      <c r="G32" s="192"/>
      <c r="H32" s="192"/>
      <c r="I32" s="192"/>
      <c r="J32" s="192"/>
      <c r="K32" s="192"/>
      <c r="L32" s="192"/>
      <c r="M32" s="192"/>
      <c r="N32" s="192"/>
      <c r="O32" s="136"/>
      <c r="P32" s="192"/>
      <c r="Q32" s="136"/>
      <c r="R32" s="136"/>
      <c r="S32" s="136"/>
      <c r="T32" s="136"/>
      <c r="U32" s="136"/>
      <c r="V32" s="136"/>
      <c r="W32" s="136"/>
      <c r="X32" s="136"/>
      <c r="Y32" s="136"/>
    </row>
  </sheetData>
  <mergeCells count="9">
    <mergeCell ref="E23:F23"/>
    <mergeCell ref="A10:B10"/>
    <mergeCell ref="E22:F22"/>
    <mergeCell ref="A1:B1"/>
    <mergeCell ref="D1:Y1"/>
    <mergeCell ref="A2:B2"/>
    <mergeCell ref="D2:Y2"/>
    <mergeCell ref="D3:N3"/>
    <mergeCell ref="D14:N14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62"/>
  <sheetViews>
    <sheetView zoomScale="70" zoomScaleNormal="70" workbookViewId="0">
      <pane xSplit="2" ySplit="3" topLeftCell="C28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11.5546875" defaultRowHeight="13.8" x14ac:dyDescent="0.3"/>
  <cols>
    <col min="1" max="1" width="8.88671875" style="106" customWidth="1"/>
    <col min="2" max="3" width="11.5546875" style="106" customWidth="1"/>
    <col min="4" max="257" width="8.88671875" style="106" customWidth="1"/>
    <col min="258" max="16384" width="11.5546875" style="106"/>
  </cols>
  <sheetData>
    <row r="1" spans="1:26" ht="45.75" customHeight="1" x14ac:dyDescent="0.3">
      <c r="A1" s="242"/>
      <c r="B1" s="243"/>
      <c r="C1" s="19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</row>
    <row r="2" spans="1:26" ht="37.5" customHeight="1" x14ac:dyDescent="0.3">
      <c r="A2" s="246" t="s">
        <v>9</v>
      </c>
      <c r="B2" s="247"/>
      <c r="C2" s="195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</row>
    <row r="3" spans="1:26" ht="13.2" customHeight="1" x14ac:dyDescent="0.3">
      <c r="B3" s="114"/>
      <c r="C3" s="196"/>
      <c r="D3" s="258" t="s">
        <v>27</v>
      </c>
      <c r="E3" s="259"/>
      <c r="F3" s="259"/>
      <c r="G3" s="259"/>
      <c r="H3" s="259"/>
      <c r="I3" s="259"/>
      <c r="J3" s="259"/>
      <c r="K3" s="259"/>
      <c r="L3" s="259"/>
      <c r="M3" s="259"/>
      <c r="N3" s="260"/>
    </row>
    <row r="4" spans="1:26" ht="12.75" customHeight="1" x14ac:dyDescent="0.3">
      <c r="A4" s="120"/>
      <c r="B4" s="121" t="s">
        <v>0</v>
      </c>
      <c r="C4" s="121" t="s">
        <v>3</v>
      </c>
      <c r="D4" s="160">
        <v>2009</v>
      </c>
      <c r="E4" s="175">
        <v>2010</v>
      </c>
      <c r="F4" s="175">
        <v>2011</v>
      </c>
      <c r="G4" s="175">
        <v>2012</v>
      </c>
      <c r="H4" s="175">
        <v>2013</v>
      </c>
      <c r="I4" s="175">
        <v>2014</v>
      </c>
      <c r="J4" s="175">
        <v>2015</v>
      </c>
      <c r="K4" s="197">
        <v>2016</v>
      </c>
      <c r="L4" s="197">
        <v>2017</v>
      </c>
      <c r="M4" s="197">
        <v>2018</v>
      </c>
      <c r="N4" s="197">
        <v>2019</v>
      </c>
      <c r="O4" s="197">
        <v>2020</v>
      </c>
    </row>
    <row r="5" spans="1:26" x14ac:dyDescent="0.3">
      <c r="A5" s="126">
        <v>1</v>
      </c>
      <c r="B5" s="126" t="s">
        <v>1</v>
      </c>
      <c r="C5" s="126">
        <v>365</v>
      </c>
      <c r="D5" s="198">
        <v>4720</v>
      </c>
      <c r="E5" s="199">
        <v>3510</v>
      </c>
      <c r="F5" s="199">
        <v>3310</v>
      </c>
      <c r="G5" s="199">
        <v>3150</v>
      </c>
      <c r="H5" s="200">
        <v>2500</v>
      </c>
      <c r="I5" s="200">
        <v>2407.5</v>
      </c>
      <c r="J5" s="200">
        <v>2700</v>
      </c>
      <c r="K5" s="200">
        <v>3400</v>
      </c>
      <c r="L5" s="200">
        <v>2500</v>
      </c>
      <c r="M5" s="200">
        <v>2817</v>
      </c>
      <c r="N5" s="200">
        <v>2885</v>
      </c>
      <c r="O5" s="200">
        <v>2012.5</v>
      </c>
    </row>
    <row r="6" spans="1:26" x14ac:dyDescent="0.3">
      <c r="A6" s="126">
        <v>2</v>
      </c>
      <c r="B6" s="126" t="s">
        <v>2</v>
      </c>
      <c r="C6" s="126">
        <v>460</v>
      </c>
      <c r="D6" s="198">
        <v>3650</v>
      </c>
      <c r="E6" s="199">
        <v>2830</v>
      </c>
      <c r="F6" s="199">
        <v>2920</v>
      </c>
      <c r="G6" s="199">
        <v>3385</v>
      </c>
      <c r="H6" s="200">
        <v>4020</v>
      </c>
      <c r="I6" s="200">
        <v>2830</v>
      </c>
      <c r="J6" s="200">
        <v>2210</v>
      </c>
      <c r="K6" s="200">
        <v>3430</v>
      </c>
      <c r="L6" s="200">
        <v>3240</v>
      </c>
      <c r="M6" s="200">
        <v>3320</v>
      </c>
      <c r="N6" s="200">
        <v>3060</v>
      </c>
      <c r="O6" s="200">
        <v>2025</v>
      </c>
    </row>
    <row r="7" spans="1:26" x14ac:dyDescent="0.3">
      <c r="A7" s="126">
        <v>3</v>
      </c>
      <c r="B7" s="126" t="s">
        <v>6</v>
      </c>
      <c r="C7" s="126">
        <f>150+140+35</f>
        <v>325</v>
      </c>
      <c r="D7" s="198">
        <v>350</v>
      </c>
      <c r="E7" s="199">
        <v>425</v>
      </c>
      <c r="F7" s="199">
        <v>600</v>
      </c>
      <c r="G7" s="199">
        <v>530</v>
      </c>
      <c r="H7" s="200">
        <v>570</v>
      </c>
      <c r="I7" s="200">
        <v>520</v>
      </c>
      <c r="J7" s="200">
        <v>600</v>
      </c>
      <c r="K7" s="200">
        <v>520</v>
      </c>
      <c r="L7" s="200">
        <v>540</v>
      </c>
      <c r="M7" s="200">
        <v>520</v>
      </c>
      <c r="N7" s="200">
        <v>392.5</v>
      </c>
      <c r="O7" s="200">
        <v>517.5</v>
      </c>
    </row>
    <row r="8" spans="1:26" x14ac:dyDescent="0.3">
      <c r="A8" s="126">
        <v>4</v>
      </c>
      <c r="B8" s="126" t="s">
        <v>5</v>
      </c>
      <c r="C8" s="126">
        <v>80</v>
      </c>
      <c r="D8" s="198">
        <v>435</v>
      </c>
      <c r="E8" s="199">
        <v>530</v>
      </c>
      <c r="F8" s="199">
        <v>400</v>
      </c>
      <c r="G8" s="199">
        <v>410</v>
      </c>
      <c r="H8" s="200">
        <v>410</v>
      </c>
      <c r="I8" s="200">
        <v>337.5</v>
      </c>
      <c r="J8" s="200">
        <v>280</v>
      </c>
      <c r="K8" s="200">
        <v>292.5</v>
      </c>
      <c r="L8" s="200">
        <v>300</v>
      </c>
      <c r="M8" s="200">
        <v>315</v>
      </c>
      <c r="N8" s="200">
        <v>290</v>
      </c>
      <c r="O8" s="200">
        <v>350</v>
      </c>
    </row>
    <row r="9" spans="1:26" x14ac:dyDescent="0.3">
      <c r="A9" s="126">
        <v>5</v>
      </c>
      <c r="B9" s="126" t="s">
        <v>4</v>
      </c>
      <c r="C9" s="126">
        <v>210</v>
      </c>
      <c r="D9" s="198">
        <v>1465</v>
      </c>
      <c r="E9" s="199">
        <v>1635</v>
      </c>
      <c r="F9" s="199">
        <v>1415</v>
      </c>
      <c r="G9" s="199">
        <v>1460</v>
      </c>
      <c r="H9" s="200">
        <v>1220</v>
      </c>
      <c r="I9" s="200">
        <v>1100</v>
      </c>
      <c r="J9" s="200">
        <v>1123</v>
      </c>
      <c r="K9" s="200">
        <v>806</v>
      </c>
      <c r="L9" s="200">
        <v>1010</v>
      </c>
      <c r="M9" s="200">
        <v>1015</v>
      </c>
      <c r="N9" s="200">
        <v>1020</v>
      </c>
      <c r="O9" s="200">
        <v>820</v>
      </c>
    </row>
    <row r="10" spans="1:26" ht="13.2" customHeight="1" x14ac:dyDescent="0.3">
      <c r="B10" s="132" t="s">
        <v>10</v>
      </c>
      <c r="C10" s="201"/>
      <c r="D10" s="202">
        <f t="shared" ref="D10:I10" si="0">AVERAGE(D5:D9)</f>
        <v>2124</v>
      </c>
      <c r="E10" s="146">
        <f t="shared" si="0"/>
        <v>1786</v>
      </c>
      <c r="F10" s="146">
        <f t="shared" si="0"/>
        <v>1729</v>
      </c>
      <c r="G10" s="146">
        <f t="shared" si="0"/>
        <v>1787</v>
      </c>
      <c r="H10" s="133">
        <f t="shared" si="0"/>
        <v>1744</v>
      </c>
      <c r="I10" s="133">
        <f t="shared" si="0"/>
        <v>1439</v>
      </c>
      <c r="J10" s="133">
        <f t="shared" ref="J10:O10" si="1">AVERAGE(J5:J9)</f>
        <v>1382.6</v>
      </c>
      <c r="K10" s="133">
        <f t="shared" si="1"/>
        <v>1689.7</v>
      </c>
      <c r="L10" s="133">
        <f t="shared" si="1"/>
        <v>1518</v>
      </c>
      <c r="M10" s="133">
        <f t="shared" si="1"/>
        <v>1597.4</v>
      </c>
      <c r="N10" s="133">
        <f t="shared" si="1"/>
        <v>1529.5</v>
      </c>
      <c r="O10" s="133">
        <f t="shared" si="1"/>
        <v>1145</v>
      </c>
    </row>
    <row r="11" spans="1:26" ht="14.4" customHeight="1" x14ac:dyDescent="0.3">
      <c r="A11" s="136"/>
      <c r="B11" s="136"/>
      <c r="C11" s="136"/>
      <c r="D11" s="203"/>
      <c r="E11" s="186"/>
      <c r="F11" s="187"/>
      <c r="G11" s="187"/>
      <c r="H11" s="187"/>
      <c r="I11" s="187"/>
      <c r="J11" s="187"/>
      <c r="K11" s="187"/>
      <c r="L11" s="187"/>
      <c r="M11" s="187"/>
      <c r="N11" s="187"/>
      <c r="O11" s="186"/>
      <c r="P11" s="187"/>
      <c r="Q11" s="186"/>
      <c r="R11" s="186"/>
      <c r="S11" s="186"/>
      <c r="T11" s="186"/>
      <c r="U11" s="186"/>
      <c r="V11" s="186"/>
      <c r="W11" s="186"/>
      <c r="X11" s="186"/>
      <c r="Y11" s="186"/>
      <c r="Z11" s="203"/>
    </row>
    <row r="12" spans="1:26" ht="14.4" customHeight="1" x14ac:dyDescent="0.3">
      <c r="B12" s="114"/>
      <c r="C12" s="196"/>
      <c r="D12" s="258" t="s">
        <v>14</v>
      </c>
      <c r="E12" s="259"/>
      <c r="F12" s="259"/>
      <c r="G12" s="259"/>
      <c r="H12" s="259"/>
      <c r="I12" s="259"/>
      <c r="J12" s="259"/>
      <c r="K12" s="259"/>
      <c r="L12" s="259"/>
      <c r="M12" s="259"/>
      <c r="N12" s="260"/>
      <c r="O12" s="186"/>
      <c r="P12" s="187"/>
      <c r="Q12" s="186"/>
      <c r="R12" s="186"/>
      <c r="S12" s="186"/>
      <c r="T12" s="186"/>
      <c r="U12" s="186"/>
      <c r="V12" s="186"/>
      <c r="W12" s="186"/>
      <c r="X12" s="186"/>
      <c r="Y12" s="186"/>
      <c r="Z12" s="203"/>
    </row>
    <row r="13" spans="1:26" ht="14.4" customHeight="1" x14ac:dyDescent="0.3">
      <c r="A13" s="120"/>
      <c r="B13" s="121" t="s">
        <v>0</v>
      </c>
      <c r="C13" s="121" t="s">
        <v>3</v>
      </c>
      <c r="D13" s="175">
        <v>2009</v>
      </c>
      <c r="E13" s="175">
        <v>2010</v>
      </c>
      <c r="F13" s="175">
        <v>2011</v>
      </c>
      <c r="G13" s="204">
        <v>2012</v>
      </c>
      <c r="H13" s="204">
        <v>2013</v>
      </c>
      <c r="I13" s="204">
        <v>2014</v>
      </c>
      <c r="J13" s="204">
        <v>2015</v>
      </c>
      <c r="K13" s="205">
        <v>2016</v>
      </c>
      <c r="L13" s="205">
        <v>2017</v>
      </c>
      <c r="M13" s="205">
        <v>2018</v>
      </c>
      <c r="N13" s="205">
        <v>2019</v>
      </c>
      <c r="O13" s="205">
        <v>2020</v>
      </c>
      <c r="P13" s="187"/>
      <c r="Q13" s="186"/>
      <c r="R13" s="186"/>
      <c r="S13" s="186"/>
      <c r="T13" s="186"/>
      <c r="U13" s="186"/>
      <c r="V13" s="186"/>
      <c r="W13" s="186"/>
      <c r="X13" s="186"/>
      <c r="Y13" s="186"/>
      <c r="Z13" s="203"/>
    </row>
    <row r="14" spans="1:26" ht="14.4" customHeight="1" x14ac:dyDescent="0.3">
      <c r="A14" s="126">
        <v>1</v>
      </c>
      <c r="B14" s="126" t="s">
        <v>1</v>
      </c>
      <c r="C14" s="126">
        <v>365</v>
      </c>
      <c r="D14" s="179">
        <v>10727.272727272728</v>
      </c>
      <c r="E14" s="179">
        <v>9616.4383561643845</v>
      </c>
      <c r="F14" s="179">
        <v>9068.4931506849316</v>
      </c>
      <c r="G14" s="179">
        <v>8630.1369863013697</v>
      </c>
      <c r="H14" s="179">
        <v>6849.3150684931506</v>
      </c>
      <c r="I14" s="179">
        <v>6595.8904109589039</v>
      </c>
      <c r="J14" s="179">
        <v>7397.2602739726026</v>
      </c>
      <c r="K14" s="179">
        <v>9315.0684931506858</v>
      </c>
      <c r="L14" s="179">
        <v>6849.3150684931506</v>
      </c>
      <c r="M14" s="179">
        <v>7717.8082191780823</v>
      </c>
      <c r="N14" s="179">
        <v>7904.1095890410961</v>
      </c>
      <c r="O14" s="179">
        <f>O5*1000/C14</f>
        <v>5513.6986301369861</v>
      </c>
      <c r="P14" s="187"/>
      <c r="Q14" s="186"/>
      <c r="R14" s="186"/>
      <c r="S14" s="186"/>
      <c r="T14" s="186"/>
      <c r="U14" s="186"/>
      <c r="V14" s="186"/>
      <c r="W14" s="186"/>
      <c r="X14" s="186"/>
      <c r="Y14" s="186"/>
      <c r="Z14" s="203"/>
    </row>
    <row r="15" spans="1:26" ht="14.4" customHeight="1" x14ac:dyDescent="0.3">
      <c r="A15" s="126">
        <v>2</v>
      </c>
      <c r="B15" s="126" t="s">
        <v>2</v>
      </c>
      <c r="C15" s="126">
        <v>460</v>
      </c>
      <c r="D15" s="179">
        <v>9864.864864864865</v>
      </c>
      <c r="E15" s="179">
        <v>7648.6486486486483</v>
      </c>
      <c r="F15" s="179">
        <v>7891.8918918918916</v>
      </c>
      <c r="G15" s="179">
        <v>7358.695652173913</v>
      </c>
      <c r="H15" s="179">
        <v>8739.1304347826081</v>
      </c>
      <c r="I15" s="179">
        <v>6152.173913043478</v>
      </c>
      <c r="J15" s="179">
        <v>4804.347826086957</v>
      </c>
      <c r="K15" s="179">
        <v>7456.521739130435</v>
      </c>
      <c r="L15" s="179">
        <v>7043.478260869565</v>
      </c>
      <c r="M15" s="179">
        <v>7217.391304347826</v>
      </c>
      <c r="N15" s="179">
        <v>6652.1739130434789</v>
      </c>
      <c r="O15" s="179">
        <f>O6*1000/C15</f>
        <v>4402.173913043478</v>
      </c>
      <c r="P15" s="187"/>
      <c r="Q15" s="186"/>
      <c r="R15" s="186"/>
      <c r="S15" s="186"/>
      <c r="T15" s="186"/>
      <c r="U15" s="186"/>
      <c r="V15" s="186"/>
      <c r="W15" s="186"/>
      <c r="X15" s="186"/>
      <c r="Y15" s="186"/>
      <c r="Z15" s="203"/>
    </row>
    <row r="16" spans="1:26" ht="14.4" customHeight="1" x14ac:dyDescent="0.3">
      <c r="A16" s="126">
        <v>3</v>
      </c>
      <c r="B16" s="126" t="s">
        <v>6</v>
      </c>
      <c r="C16" s="126">
        <f>150+140+35</f>
        <v>325</v>
      </c>
      <c r="D16" s="179">
        <v>8750</v>
      </c>
      <c r="E16" s="179">
        <v>3035.7142857142858</v>
      </c>
      <c r="F16" s="179">
        <v>4285.7142857142853</v>
      </c>
      <c r="G16" s="179">
        <v>3785.7142857142858</v>
      </c>
      <c r="H16" s="179">
        <v>4071.4285714285716</v>
      </c>
      <c r="I16" s="179">
        <v>3714.2857142857142</v>
      </c>
      <c r="J16" s="179">
        <v>1600</v>
      </c>
      <c r="K16" s="179">
        <v>1600</v>
      </c>
      <c r="L16" s="179">
        <v>1661.5384615384614</v>
      </c>
      <c r="M16" s="179">
        <v>1600</v>
      </c>
      <c r="N16" s="179">
        <v>1207.6923076923076</v>
      </c>
      <c r="O16" s="179">
        <f>O7*1000/C16</f>
        <v>1592.3076923076924</v>
      </c>
      <c r="P16" s="187"/>
      <c r="Q16" s="186"/>
      <c r="R16" s="186"/>
      <c r="S16" s="186"/>
      <c r="T16" s="186"/>
      <c r="U16" s="186"/>
      <c r="V16" s="186"/>
      <c r="W16" s="186"/>
      <c r="X16" s="186"/>
      <c r="Y16" s="186"/>
      <c r="Z16" s="203"/>
    </row>
    <row r="17" spans="1:26" ht="14.4" customHeight="1" x14ac:dyDescent="0.3">
      <c r="A17" s="126">
        <v>4</v>
      </c>
      <c r="B17" s="126" t="s">
        <v>5</v>
      </c>
      <c r="C17" s="126">
        <v>80</v>
      </c>
      <c r="D17" s="179">
        <v>5437.5</v>
      </c>
      <c r="E17" s="179">
        <v>6625</v>
      </c>
      <c r="F17" s="179">
        <v>5000</v>
      </c>
      <c r="G17" s="179">
        <v>5125</v>
      </c>
      <c r="H17" s="179">
        <v>5125</v>
      </c>
      <c r="I17" s="179">
        <v>4218.75</v>
      </c>
      <c r="J17" s="179">
        <v>4218.75</v>
      </c>
      <c r="K17" s="179">
        <v>3656.25</v>
      </c>
      <c r="L17" s="179">
        <v>3750</v>
      </c>
      <c r="M17" s="179">
        <v>3937.5</v>
      </c>
      <c r="N17" s="179">
        <v>3625</v>
      </c>
      <c r="O17" s="179">
        <f>O8*1000/C17</f>
        <v>4375</v>
      </c>
      <c r="P17" s="187"/>
      <c r="Q17" s="186"/>
      <c r="R17" s="186"/>
      <c r="S17" s="186"/>
      <c r="T17" s="186"/>
      <c r="U17" s="186"/>
      <c r="V17" s="186"/>
      <c r="W17" s="186"/>
      <c r="X17" s="186"/>
      <c r="Y17" s="186"/>
      <c r="Z17" s="203"/>
    </row>
    <row r="18" spans="1:26" ht="14.4" customHeight="1" x14ac:dyDescent="0.3">
      <c r="A18" s="126">
        <v>5</v>
      </c>
      <c r="B18" s="126" t="s">
        <v>4</v>
      </c>
      <c r="C18" s="126">
        <v>210</v>
      </c>
      <c r="D18" s="179">
        <v>6976.1904761904761</v>
      </c>
      <c r="E18" s="179">
        <v>7785.7142857142853</v>
      </c>
      <c r="F18" s="179">
        <v>6738.0952380952385</v>
      </c>
      <c r="G18" s="179">
        <v>6952.3809523809523</v>
      </c>
      <c r="H18" s="179">
        <v>5809.5238095238092</v>
      </c>
      <c r="I18" s="179">
        <v>5238.0952380952385</v>
      </c>
      <c r="J18" s="179">
        <v>5857.1428571428569</v>
      </c>
      <c r="K18" s="179">
        <v>3838.0952380952381</v>
      </c>
      <c r="L18" s="179">
        <v>4809.5238095238092</v>
      </c>
      <c r="M18" s="179">
        <v>4833.333333333333</v>
      </c>
      <c r="N18" s="179">
        <v>4857.1428571428569</v>
      </c>
      <c r="O18" s="179">
        <f>O9*1000/C18</f>
        <v>3904.7619047619046</v>
      </c>
      <c r="P18" s="187"/>
      <c r="Q18" s="186"/>
      <c r="R18" s="186"/>
      <c r="S18" s="186"/>
      <c r="T18" s="186"/>
      <c r="U18" s="186"/>
      <c r="V18" s="186"/>
      <c r="W18" s="186"/>
      <c r="X18" s="186"/>
      <c r="Y18" s="186"/>
      <c r="Z18" s="203"/>
    </row>
    <row r="19" spans="1:26" ht="14.4" customHeight="1" x14ac:dyDescent="0.3">
      <c r="A19" s="252" t="s">
        <v>10</v>
      </c>
      <c r="B19" s="252"/>
      <c r="C19" s="206"/>
      <c r="D19" s="207">
        <f t="shared" ref="D19:O19" si="2">AVERAGE(D14:D18)</f>
        <v>8351.1656136656129</v>
      </c>
      <c r="E19" s="207">
        <f t="shared" si="2"/>
        <v>6942.3031152483209</v>
      </c>
      <c r="F19" s="207">
        <f t="shared" si="2"/>
        <v>6596.83891327727</v>
      </c>
      <c r="G19" s="207">
        <f t="shared" si="2"/>
        <v>6370.3855753141052</v>
      </c>
      <c r="H19" s="207">
        <f t="shared" si="2"/>
        <v>6118.8795768456275</v>
      </c>
      <c r="I19" s="207">
        <f t="shared" si="2"/>
        <v>5183.8390552766668</v>
      </c>
      <c r="J19" s="207">
        <f t="shared" si="2"/>
        <v>4775.5001914404829</v>
      </c>
      <c r="K19" s="207">
        <f t="shared" si="2"/>
        <v>5173.1870940752715</v>
      </c>
      <c r="L19" s="207">
        <f t="shared" si="2"/>
        <v>4822.7711200849972</v>
      </c>
      <c r="M19" s="207">
        <f t="shared" si="2"/>
        <v>5061.2065713718484</v>
      </c>
      <c r="N19" s="207">
        <f t="shared" si="2"/>
        <v>4849.2237333839485</v>
      </c>
      <c r="O19" s="207">
        <f t="shared" si="2"/>
        <v>3957.5884280500118</v>
      </c>
      <c r="P19" s="187"/>
      <c r="Q19" s="186"/>
      <c r="R19" s="186"/>
      <c r="S19" s="186"/>
      <c r="T19" s="186"/>
      <c r="U19" s="186"/>
      <c r="V19" s="186"/>
      <c r="W19" s="186"/>
      <c r="X19" s="186"/>
      <c r="Y19" s="186"/>
      <c r="Z19" s="203"/>
    </row>
    <row r="20" spans="1:26" ht="14.4" customHeight="1" x14ac:dyDescent="0.3">
      <c r="A20" s="136"/>
      <c r="B20" s="136"/>
      <c r="C20" s="136"/>
      <c r="D20" s="203"/>
      <c r="E20" s="186"/>
      <c r="F20" s="187"/>
      <c r="G20" s="187"/>
      <c r="H20" s="187"/>
      <c r="I20" s="187"/>
      <c r="J20" s="187"/>
      <c r="K20" s="187"/>
      <c r="L20" s="187"/>
      <c r="M20" s="187"/>
      <c r="N20" s="187"/>
      <c r="O20" s="186"/>
      <c r="P20" s="187"/>
      <c r="Q20" s="186"/>
      <c r="R20" s="186"/>
      <c r="S20" s="186"/>
      <c r="T20" s="186"/>
      <c r="U20" s="186"/>
      <c r="V20" s="186"/>
      <c r="W20" s="186"/>
      <c r="X20" s="186"/>
      <c r="Y20" s="186"/>
      <c r="Z20" s="203"/>
    </row>
    <row r="21" spans="1:26" ht="14.4" customHeight="1" x14ac:dyDescent="0.3">
      <c r="A21" s="136"/>
      <c r="B21" s="136"/>
      <c r="C21" s="136"/>
      <c r="D21" s="203"/>
      <c r="E21" s="186"/>
      <c r="F21" s="187"/>
      <c r="G21" s="187"/>
      <c r="H21" s="187"/>
      <c r="I21" s="187"/>
      <c r="J21" s="187"/>
      <c r="K21" s="187"/>
      <c r="L21" s="187"/>
      <c r="M21" s="187"/>
      <c r="N21" s="187"/>
      <c r="O21" s="186"/>
      <c r="P21" s="187"/>
      <c r="Q21" s="186"/>
      <c r="R21" s="186"/>
      <c r="S21" s="186"/>
      <c r="T21" s="186"/>
      <c r="U21" s="186"/>
      <c r="V21" s="186"/>
      <c r="W21" s="186"/>
      <c r="X21" s="186"/>
      <c r="Y21" s="186"/>
      <c r="Z21" s="203"/>
    </row>
    <row r="22" spans="1:26" ht="14.4" customHeight="1" x14ac:dyDescent="0.3">
      <c r="A22" s="136"/>
      <c r="B22" s="136"/>
      <c r="C22" s="136"/>
      <c r="D22" s="261" t="s">
        <v>28</v>
      </c>
      <c r="E22" s="262"/>
      <c r="F22" s="262"/>
      <c r="G22" s="262"/>
      <c r="H22" s="262"/>
      <c r="I22" s="262"/>
      <c r="J22" s="262"/>
      <c r="K22" s="262"/>
      <c r="L22" s="262"/>
      <c r="M22" s="262"/>
      <c r="N22" s="263"/>
      <c r="O22" s="186"/>
      <c r="P22" s="187"/>
      <c r="Q22" s="186"/>
      <c r="R22" s="186"/>
      <c r="S22" s="186"/>
      <c r="T22" s="186"/>
      <c r="U22" s="186"/>
      <c r="V22" s="186"/>
      <c r="W22" s="186"/>
      <c r="X22" s="186"/>
      <c r="Y22" s="186"/>
      <c r="Z22" s="203"/>
    </row>
    <row r="23" spans="1:26" ht="14.4" customHeight="1" x14ac:dyDescent="0.3">
      <c r="A23" s="120"/>
      <c r="B23" s="121" t="s">
        <v>0</v>
      </c>
      <c r="C23" s="121" t="s">
        <v>3</v>
      </c>
      <c r="D23" s="208">
        <v>2009</v>
      </c>
      <c r="E23" s="160">
        <v>2010</v>
      </c>
      <c r="F23" s="209">
        <v>2011</v>
      </c>
      <c r="G23" s="161">
        <v>2012</v>
      </c>
      <c r="H23" s="161">
        <v>2013</v>
      </c>
      <c r="I23" s="161">
        <v>2014</v>
      </c>
      <c r="J23" s="161">
        <v>2015</v>
      </c>
      <c r="K23" s="161">
        <v>2016</v>
      </c>
      <c r="L23" s="161">
        <v>2017</v>
      </c>
      <c r="M23" s="161">
        <v>2018</v>
      </c>
      <c r="N23" s="161">
        <v>2019</v>
      </c>
      <c r="O23" s="161">
        <v>2020</v>
      </c>
      <c r="P23" s="187"/>
      <c r="Q23" s="186"/>
      <c r="R23" s="186"/>
      <c r="S23" s="186"/>
      <c r="T23" s="186"/>
      <c r="U23" s="186"/>
      <c r="V23" s="186"/>
      <c r="W23" s="186"/>
      <c r="X23" s="186"/>
      <c r="Y23" s="186"/>
      <c r="Z23" s="203"/>
    </row>
    <row r="24" spans="1:26" ht="14.4" customHeight="1" x14ac:dyDescent="0.3">
      <c r="A24" s="126">
        <v>1</v>
      </c>
      <c r="B24" s="126" t="s">
        <v>1</v>
      </c>
      <c r="C24" s="126">
        <v>365</v>
      </c>
      <c r="D24" s="199">
        <v>126.251</v>
      </c>
      <c r="E24" s="199">
        <v>68.75</v>
      </c>
      <c r="F24" s="199">
        <v>101.253</v>
      </c>
      <c r="G24" s="199">
        <v>68.75</v>
      </c>
      <c r="H24" s="200">
        <v>51.25</v>
      </c>
      <c r="I24" s="200">
        <v>55.002000000000002</v>
      </c>
      <c r="J24" s="200">
        <v>104.75</v>
      </c>
      <c r="K24" s="200">
        <v>25.75</v>
      </c>
      <c r="L24" s="200">
        <v>31.253</v>
      </c>
      <c r="M24" s="200">
        <v>16</v>
      </c>
      <c r="N24" s="200">
        <v>8.75</v>
      </c>
      <c r="O24" s="200">
        <v>5.4</v>
      </c>
      <c r="P24" s="187"/>
      <c r="Q24" s="186"/>
      <c r="R24" s="186"/>
      <c r="S24" s="186"/>
      <c r="T24" s="186"/>
      <c r="U24" s="186"/>
      <c r="V24" s="186"/>
      <c r="W24" s="186"/>
      <c r="X24" s="186"/>
      <c r="Y24" s="186"/>
      <c r="Z24" s="203"/>
    </row>
    <row r="25" spans="1:26" ht="14.4" customHeight="1" x14ac:dyDescent="0.3">
      <c r="A25" s="126">
        <v>2</v>
      </c>
      <c r="B25" s="126" t="s">
        <v>2</v>
      </c>
      <c r="C25" s="126">
        <v>460</v>
      </c>
      <c r="D25" s="199">
        <v>867.5</v>
      </c>
      <c r="E25" s="199">
        <v>258.5</v>
      </c>
      <c r="F25" s="199">
        <v>178.75</v>
      </c>
      <c r="G25" s="199">
        <v>10.75</v>
      </c>
      <c r="H25" s="200">
        <v>17.5</v>
      </c>
      <c r="I25" s="200">
        <v>8.75</v>
      </c>
      <c r="J25" s="200">
        <v>16.5</v>
      </c>
      <c r="K25" s="200">
        <v>23</v>
      </c>
      <c r="L25" s="200">
        <v>19</v>
      </c>
      <c r="M25" s="200">
        <v>4.75</v>
      </c>
      <c r="N25" s="200">
        <v>0.75</v>
      </c>
      <c r="O25" s="200">
        <v>2</v>
      </c>
      <c r="P25" s="187"/>
      <c r="Q25" s="186"/>
      <c r="R25" s="186"/>
      <c r="S25" s="186"/>
      <c r="T25" s="186"/>
      <c r="U25" s="186"/>
      <c r="V25" s="186"/>
      <c r="W25" s="186"/>
      <c r="X25" s="186"/>
      <c r="Y25" s="186"/>
      <c r="Z25" s="203"/>
    </row>
    <row r="26" spans="1:26" ht="14.4" customHeight="1" x14ac:dyDescent="0.3">
      <c r="A26" s="126">
        <v>3</v>
      </c>
      <c r="B26" s="126" t="s">
        <v>6</v>
      </c>
      <c r="C26" s="126">
        <f>150+140+35</f>
        <v>325</v>
      </c>
      <c r="D26" s="199">
        <v>8.75</v>
      </c>
      <c r="E26" s="199">
        <v>13.1</v>
      </c>
      <c r="F26" s="199">
        <v>1.25</v>
      </c>
      <c r="G26" s="199">
        <v>3.25</v>
      </c>
      <c r="H26" s="200">
        <v>1.25</v>
      </c>
      <c r="I26" s="200">
        <v>3.5</v>
      </c>
      <c r="J26" s="200">
        <v>3.5</v>
      </c>
      <c r="K26" s="200">
        <v>1.25</v>
      </c>
      <c r="L26" s="200">
        <v>1.25</v>
      </c>
      <c r="M26" s="200">
        <v>1</v>
      </c>
      <c r="N26" s="200">
        <v>0</v>
      </c>
      <c r="O26" s="200">
        <v>1.25</v>
      </c>
      <c r="P26" s="187"/>
      <c r="Q26" s="186"/>
      <c r="R26" s="186"/>
      <c r="S26" s="186"/>
      <c r="T26" s="186"/>
      <c r="U26" s="186"/>
      <c r="V26" s="186"/>
      <c r="W26" s="186"/>
      <c r="X26" s="186"/>
      <c r="Y26" s="186"/>
      <c r="Z26" s="203"/>
    </row>
    <row r="27" spans="1:26" ht="14.4" customHeight="1" x14ac:dyDescent="0.3">
      <c r="A27" s="126">
        <v>4</v>
      </c>
      <c r="B27" s="126" t="s">
        <v>5</v>
      </c>
      <c r="C27" s="126">
        <v>80</v>
      </c>
      <c r="D27" s="199">
        <v>3.25</v>
      </c>
      <c r="E27" s="199">
        <v>4</v>
      </c>
      <c r="F27" s="199">
        <v>0</v>
      </c>
      <c r="G27" s="199">
        <v>0</v>
      </c>
      <c r="H27" s="200">
        <v>2.75</v>
      </c>
      <c r="I27" s="200">
        <v>18.5</v>
      </c>
      <c r="J27" s="200">
        <v>18.5</v>
      </c>
      <c r="K27" s="200">
        <v>80</v>
      </c>
      <c r="L27" s="200">
        <v>51</v>
      </c>
      <c r="M27" s="200">
        <v>40</v>
      </c>
      <c r="N27" s="200">
        <v>53.5</v>
      </c>
      <c r="O27" s="200">
        <v>27.75</v>
      </c>
      <c r="P27" s="187"/>
      <c r="Q27" s="186"/>
      <c r="R27" s="186"/>
      <c r="S27" s="186"/>
      <c r="T27" s="186"/>
      <c r="U27" s="186"/>
      <c r="V27" s="186"/>
      <c r="W27" s="186"/>
      <c r="X27" s="186"/>
      <c r="Y27" s="186"/>
      <c r="Z27" s="203"/>
    </row>
    <row r="28" spans="1:26" ht="14.4" customHeight="1" x14ac:dyDescent="0.3">
      <c r="A28" s="126">
        <v>5</v>
      </c>
      <c r="B28" s="126" t="s">
        <v>4</v>
      </c>
      <c r="C28" s="126">
        <v>210</v>
      </c>
      <c r="D28" s="199">
        <v>13.75</v>
      </c>
      <c r="E28" s="199">
        <v>0</v>
      </c>
      <c r="F28" s="199">
        <v>0</v>
      </c>
      <c r="G28" s="199">
        <v>5</v>
      </c>
      <c r="H28" s="200">
        <v>8.75</v>
      </c>
      <c r="I28" s="200">
        <v>7.5</v>
      </c>
      <c r="J28" s="200">
        <v>7.5</v>
      </c>
      <c r="K28" s="200">
        <v>2.5</v>
      </c>
      <c r="L28" s="200">
        <v>3.75</v>
      </c>
      <c r="M28" s="200">
        <v>0</v>
      </c>
      <c r="N28" s="200">
        <v>0</v>
      </c>
      <c r="O28" s="200">
        <v>0</v>
      </c>
      <c r="P28" s="187"/>
      <c r="Q28" s="186"/>
      <c r="R28" s="186"/>
      <c r="S28" s="186"/>
      <c r="T28" s="186"/>
      <c r="U28" s="186"/>
      <c r="V28" s="186"/>
      <c r="W28" s="186"/>
      <c r="X28" s="186"/>
      <c r="Y28" s="186"/>
      <c r="Z28" s="203"/>
    </row>
    <row r="29" spans="1:26" ht="14.4" customHeight="1" x14ac:dyDescent="0.3">
      <c r="A29" s="252" t="s">
        <v>10</v>
      </c>
      <c r="B29" s="252"/>
      <c r="C29" s="206"/>
      <c r="D29" s="146">
        <f t="shared" ref="D29:O29" si="3">AVERAGE(D24:D28)</f>
        <v>203.90019999999998</v>
      </c>
      <c r="E29" s="146">
        <f t="shared" si="3"/>
        <v>68.87</v>
      </c>
      <c r="F29" s="146">
        <f t="shared" si="3"/>
        <v>56.250599999999999</v>
      </c>
      <c r="G29" s="146">
        <f t="shared" si="3"/>
        <v>17.55</v>
      </c>
      <c r="H29" s="133">
        <f t="shared" si="3"/>
        <v>16.3</v>
      </c>
      <c r="I29" s="133">
        <f t="shared" si="3"/>
        <v>18.650400000000001</v>
      </c>
      <c r="J29" s="133">
        <f t="shared" si="3"/>
        <v>30.15</v>
      </c>
      <c r="K29" s="133">
        <f t="shared" si="3"/>
        <v>26.5</v>
      </c>
      <c r="L29" s="133">
        <f t="shared" si="3"/>
        <v>21.250599999999999</v>
      </c>
      <c r="M29" s="133">
        <f t="shared" si="3"/>
        <v>12.35</v>
      </c>
      <c r="N29" s="133">
        <f t="shared" si="3"/>
        <v>12.6</v>
      </c>
      <c r="O29" s="133">
        <f t="shared" si="3"/>
        <v>7.2799999999999994</v>
      </c>
      <c r="P29" s="187"/>
      <c r="Q29" s="186"/>
      <c r="R29" s="186"/>
      <c r="S29" s="186"/>
      <c r="T29" s="186"/>
      <c r="U29" s="186"/>
      <c r="V29" s="186"/>
      <c r="W29" s="186"/>
      <c r="X29" s="186"/>
      <c r="Y29" s="186"/>
      <c r="Z29" s="203"/>
    </row>
    <row r="30" spans="1:26" ht="14.4" customHeight="1" x14ac:dyDescent="0.3">
      <c r="A30" s="136"/>
      <c r="B30" s="136"/>
      <c r="C30" s="136"/>
      <c r="D30" s="203"/>
      <c r="E30" s="186"/>
      <c r="F30" s="187"/>
      <c r="G30" s="187"/>
      <c r="H30" s="187"/>
      <c r="I30" s="187"/>
      <c r="J30" s="187"/>
      <c r="K30" s="187"/>
      <c r="L30" s="187"/>
      <c r="M30" s="187"/>
      <c r="N30" s="187"/>
      <c r="O30" s="186"/>
      <c r="P30" s="187"/>
      <c r="Q30" s="186"/>
      <c r="R30" s="186"/>
      <c r="S30" s="186"/>
      <c r="T30" s="186"/>
      <c r="U30" s="186"/>
      <c r="V30" s="186"/>
      <c r="W30" s="186"/>
      <c r="X30" s="186"/>
      <c r="Y30" s="186"/>
      <c r="Z30" s="203"/>
    </row>
    <row r="31" spans="1:26" ht="14.4" customHeight="1" x14ac:dyDescent="0.3">
      <c r="A31" s="136"/>
      <c r="B31" s="136"/>
      <c r="C31" s="136"/>
      <c r="D31" s="203"/>
      <c r="E31" s="186"/>
      <c r="F31" s="187"/>
      <c r="G31" s="187"/>
      <c r="H31" s="187"/>
      <c r="I31" s="187"/>
      <c r="J31" s="187"/>
      <c r="K31" s="187"/>
      <c r="L31" s="187"/>
      <c r="M31" s="187"/>
      <c r="N31" s="187"/>
      <c r="O31" s="186"/>
      <c r="P31" s="187"/>
      <c r="Q31" s="186"/>
      <c r="R31" s="186"/>
      <c r="S31" s="186"/>
      <c r="T31" s="186"/>
      <c r="U31" s="186"/>
      <c r="V31" s="186"/>
      <c r="W31" s="186"/>
      <c r="X31" s="186"/>
      <c r="Y31" s="186"/>
      <c r="Z31" s="203"/>
    </row>
    <row r="32" spans="1:26" x14ac:dyDescent="0.3">
      <c r="A32" s="136"/>
      <c r="B32" s="136"/>
      <c r="C32" s="136"/>
      <c r="D32" s="261" t="s">
        <v>15</v>
      </c>
      <c r="E32" s="262"/>
      <c r="F32" s="262"/>
      <c r="G32" s="262"/>
      <c r="H32" s="262"/>
      <c r="I32" s="262"/>
      <c r="J32" s="262"/>
      <c r="K32" s="262"/>
      <c r="L32" s="262"/>
      <c r="M32" s="262"/>
      <c r="N32" s="263"/>
    </row>
    <row r="33" spans="1:26" x14ac:dyDescent="0.3">
      <c r="A33" s="120"/>
      <c r="B33" s="121" t="s">
        <v>0</v>
      </c>
      <c r="C33" s="121" t="s">
        <v>3</v>
      </c>
      <c r="D33" s="161">
        <v>2009</v>
      </c>
      <c r="E33" s="209">
        <v>2010</v>
      </c>
      <c r="F33" s="209">
        <v>2011</v>
      </c>
      <c r="G33" s="161">
        <v>2012</v>
      </c>
      <c r="H33" s="161">
        <v>2013</v>
      </c>
      <c r="I33" s="161">
        <v>2014</v>
      </c>
      <c r="J33" s="161">
        <v>2015</v>
      </c>
      <c r="K33" s="161">
        <v>2016</v>
      </c>
      <c r="L33" s="161">
        <v>2017</v>
      </c>
      <c r="M33" s="161">
        <v>2018</v>
      </c>
      <c r="N33" s="161">
        <v>2019</v>
      </c>
      <c r="O33" s="197">
        <v>2020</v>
      </c>
    </row>
    <row r="34" spans="1:26" x14ac:dyDescent="0.3">
      <c r="A34" s="126">
        <v>1</v>
      </c>
      <c r="B34" s="126" t="s">
        <v>1</v>
      </c>
      <c r="C34" s="126">
        <v>365</v>
      </c>
      <c r="D34" s="190">
        <v>286.93409090909091</v>
      </c>
      <c r="E34" s="190">
        <v>188.35616438356163</v>
      </c>
      <c r="F34" s="190">
        <v>277.40547945205481</v>
      </c>
      <c r="G34" s="190">
        <v>188.35616438356163</v>
      </c>
      <c r="H34" s="190">
        <v>0.1404109589041096</v>
      </c>
      <c r="I34" s="190">
        <v>150.6904109589041</v>
      </c>
      <c r="J34" s="190">
        <v>286.98630136986299</v>
      </c>
      <c r="K34" s="190">
        <v>70.547945205479451</v>
      </c>
      <c r="L34" s="190">
        <v>85.62465753424658</v>
      </c>
      <c r="M34" s="190">
        <v>43.835616438356162</v>
      </c>
      <c r="N34" s="179">
        <f>1000*N24/C34</f>
        <v>23.972602739726028</v>
      </c>
      <c r="O34" s="179">
        <f>1000*O24/C34</f>
        <v>14.794520547945206</v>
      </c>
    </row>
    <row r="35" spans="1:26" x14ac:dyDescent="0.3">
      <c r="A35" s="126">
        <v>2</v>
      </c>
      <c r="B35" s="126" t="s">
        <v>2</v>
      </c>
      <c r="C35" s="126">
        <v>460</v>
      </c>
      <c r="D35" s="190">
        <v>2344.5945945945946</v>
      </c>
      <c r="E35" s="190">
        <v>698.64864864864865</v>
      </c>
      <c r="F35" s="190">
        <v>483.10810810810813</v>
      </c>
      <c r="G35" s="190">
        <v>23.369565217391305</v>
      </c>
      <c r="H35" s="190">
        <v>3.8043478260869568E-2</v>
      </c>
      <c r="I35" s="190">
        <v>19.021739130434781</v>
      </c>
      <c r="J35" s="190">
        <v>35.869565217391305</v>
      </c>
      <c r="K35" s="190">
        <v>50</v>
      </c>
      <c r="L35" s="190">
        <v>41.304347826086953</v>
      </c>
      <c r="M35" s="190">
        <v>10.326086956521738</v>
      </c>
      <c r="N35" s="179">
        <f t="shared" ref="N35:N38" si="4">1000*N25/C35</f>
        <v>1.6304347826086956</v>
      </c>
      <c r="O35" s="179">
        <f t="shared" ref="O35:O38" si="5">1000*O25/C35</f>
        <v>4.3478260869565215</v>
      </c>
    </row>
    <row r="36" spans="1:26" x14ac:dyDescent="0.3">
      <c r="A36" s="126">
        <v>3</v>
      </c>
      <c r="B36" s="126" t="s">
        <v>6</v>
      </c>
      <c r="C36" s="126">
        <f>150+140+35</f>
        <v>325</v>
      </c>
      <c r="D36" s="190">
        <v>218.75</v>
      </c>
      <c r="E36" s="190">
        <v>93.571428571428569</v>
      </c>
      <c r="F36" s="190">
        <v>8.9285714285714288</v>
      </c>
      <c r="G36" s="190">
        <v>23.214285714285715</v>
      </c>
      <c r="H36" s="190">
        <v>3.8461538461538464E-3</v>
      </c>
      <c r="I36" s="190">
        <v>25</v>
      </c>
      <c r="J36" s="190">
        <v>25</v>
      </c>
      <c r="K36" s="190">
        <v>8.9285714285714288</v>
      </c>
      <c r="L36" s="190">
        <v>8.9285714285714288</v>
      </c>
      <c r="M36" s="190">
        <v>7.1428571428571432</v>
      </c>
      <c r="N36" s="179">
        <f t="shared" si="4"/>
        <v>0</v>
      </c>
      <c r="O36" s="179">
        <f t="shared" si="5"/>
        <v>3.8461538461538463</v>
      </c>
    </row>
    <row r="37" spans="1:26" x14ac:dyDescent="0.3">
      <c r="A37" s="126">
        <v>4</v>
      </c>
      <c r="B37" s="126" t="s">
        <v>5</v>
      </c>
      <c r="C37" s="126">
        <v>80</v>
      </c>
      <c r="D37" s="190">
        <v>40.625</v>
      </c>
      <c r="E37" s="190">
        <v>50</v>
      </c>
      <c r="F37" s="190">
        <v>0</v>
      </c>
      <c r="G37" s="190">
        <v>0</v>
      </c>
      <c r="H37" s="190">
        <v>3.4375000000000003E-2</v>
      </c>
      <c r="I37" s="190">
        <v>231.25</v>
      </c>
      <c r="J37" s="190">
        <v>231.25</v>
      </c>
      <c r="K37" s="190">
        <v>1000</v>
      </c>
      <c r="L37" s="190">
        <v>637.5</v>
      </c>
      <c r="M37" s="190">
        <v>500</v>
      </c>
      <c r="N37" s="179">
        <f t="shared" si="4"/>
        <v>668.75</v>
      </c>
      <c r="O37" s="179">
        <f t="shared" si="5"/>
        <v>346.875</v>
      </c>
    </row>
    <row r="38" spans="1:26" x14ac:dyDescent="0.3">
      <c r="A38" s="126">
        <v>5</v>
      </c>
      <c r="B38" s="126" t="s">
        <v>4</v>
      </c>
      <c r="C38" s="126">
        <v>210</v>
      </c>
      <c r="D38" s="190">
        <v>65.476190476190482</v>
      </c>
      <c r="E38" s="190">
        <v>0</v>
      </c>
      <c r="F38" s="190">
        <v>0</v>
      </c>
      <c r="G38" s="190">
        <v>23.80952380952381</v>
      </c>
      <c r="H38" s="190">
        <v>4.1666666666666664E-2</v>
      </c>
      <c r="I38" s="190">
        <v>35.714285714285715</v>
      </c>
      <c r="J38" s="190">
        <v>35.714285714285715</v>
      </c>
      <c r="K38" s="190">
        <v>11.904761904761905</v>
      </c>
      <c r="L38" s="190">
        <v>17.857142857142858</v>
      </c>
      <c r="M38" s="190">
        <v>0</v>
      </c>
      <c r="N38" s="179">
        <f t="shared" si="4"/>
        <v>0</v>
      </c>
      <c r="O38" s="179">
        <f t="shared" si="5"/>
        <v>0</v>
      </c>
    </row>
    <row r="39" spans="1:26" x14ac:dyDescent="0.3">
      <c r="A39" s="252" t="s">
        <v>10</v>
      </c>
      <c r="B39" s="252"/>
      <c r="C39" s="206"/>
      <c r="D39" s="146">
        <f t="shared" ref="D39:K39" si="6">AVERAGE(D34:D38)</f>
        <v>591.27597519597521</v>
      </c>
      <c r="E39" s="146">
        <f t="shared" si="6"/>
        <v>206.11524832072774</v>
      </c>
      <c r="F39" s="146">
        <f t="shared" si="6"/>
        <v>153.88843179774688</v>
      </c>
      <c r="G39" s="146">
        <f t="shared" si="6"/>
        <v>51.749907824952494</v>
      </c>
      <c r="H39" s="146">
        <f t="shared" si="6"/>
        <v>5.1668451535559934E-2</v>
      </c>
      <c r="I39" s="146">
        <f t="shared" si="6"/>
        <v>92.335287160724917</v>
      </c>
      <c r="J39" s="146">
        <f t="shared" si="6"/>
        <v>122.96403046030798</v>
      </c>
      <c r="K39" s="146">
        <f t="shared" si="6"/>
        <v>228.27625570776254</v>
      </c>
      <c r="L39" s="146">
        <f t="shared" ref="L39:O39" si="7">AVERAGE(L34:L38)</f>
        <v>158.24294392920956</v>
      </c>
      <c r="M39" s="146">
        <f t="shared" si="7"/>
        <v>112.260912107547</v>
      </c>
      <c r="N39" s="146">
        <f t="shared" si="7"/>
        <v>138.87060750446693</v>
      </c>
      <c r="O39" s="146">
        <f t="shared" si="7"/>
        <v>73.972700096211113</v>
      </c>
    </row>
    <row r="40" spans="1:26" x14ac:dyDescent="0.3">
      <c r="A40" s="136"/>
      <c r="B40" s="136"/>
      <c r="C40" s="136"/>
      <c r="D40" s="203"/>
      <c r="E40" s="186"/>
      <c r="F40" s="187"/>
      <c r="G40" s="187"/>
      <c r="H40" s="187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</row>
    <row r="41" spans="1:26" x14ac:dyDescent="0.3">
      <c r="A41" s="136"/>
      <c r="B41" s="136"/>
      <c r="C41" s="136"/>
      <c r="D41" s="203"/>
      <c r="E41" s="186"/>
      <c r="F41" s="187"/>
      <c r="G41" s="187"/>
      <c r="H41" s="187"/>
      <c r="I41" s="187"/>
      <c r="J41" s="187"/>
      <c r="K41" s="187"/>
      <c r="L41" s="187"/>
      <c r="M41" s="187"/>
      <c r="N41" s="187"/>
      <c r="O41" s="186"/>
      <c r="P41" s="187"/>
      <c r="Q41" s="186"/>
      <c r="R41" s="186"/>
      <c r="S41" s="186"/>
      <c r="T41" s="186"/>
      <c r="U41" s="186"/>
      <c r="V41" s="186"/>
      <c r="W41" s="186"/>
      <c r="X41" s="186"/>
      <c r="Y41" s="186"/>
      <c r="Z41" s="203"/>
    </row>
    <row r="42" spans="1:26" x14ac:dyDescent="0.3">
      <c r="A42" s="136"/>
      <c r="B42" s="136"/>
      <c r="C42" s="136"/>
      <c r="D42" s="261" t="s">
        <v>29</v>
      </c>
      <c r="E42" s="262"/>
      <c r="F42" s="262"/>
      <c r="G42" s="262"/>
      <c r="H42" s="262"/>
      <c r="I42" s="262"/>
      <c r="J42" s="262"/>
      <c r="K42" s="262"/>
      <c r="L42" s="262"/>
      <c r="M42" s="262"/>
      <c r="N42" s="263"/>
    </row>
    <row r="43" spans="1:26" x14ac:dyDescent="0.3">
      <c r="A43" s="120"/>
      <c r="B43" s="121" t="s">
        <v>0</v>
      </c>
      <c r="C43" s="121" t="s">
        <v>3</v>
      </c>
      <c r="D43" s="161">
        <v>2009</v>
      </c>
      <c r="E43" s="209">
        <v>2010</v>
      </c>
      <c r="F43" s="209">
        <v>2011</v>
      </c>
      <c r="G43" s="171">
        <v>2012</v>
      </c>
      <c r="H43" s="171">
        <v>2013</v>
      </c>
      <c r="I43" s="171">
        <v>2014</v>
      </c>
      <c r="J43" s="171">
        <v>2015</v>
      </c>
      <c r="K43" s="209">
        <v>2016</v>
      </c>
      <c r="L43" s="161">
        <v>2017</v>
      </c>
      <c r="M43" s="161">
        <v>2018</v>
      </c>
      <c r="N43" s="161">
        <v>2019</v>
      </c>
      <c r="O43" s="161">
        <v>2020</v>
      </c>
    </row>
    <row r="44" spans="1:26" x14ac:dyDescent="0.3">
      <c r="A44" s="126">
        <v>1</v>
      </c>
      <c r="B44" s="126" t="s">
        <v>1</v>
      </c>
      <c r="C44" s="126">
        <v>365</v>
      </c>
      <c r="D44" s="199">
        <f t="shared" ref="D44:O44" si="8">D5+D24</f>
        <v>4846.2510000000002</v>
      </c>
      <c r="E44" s="199">
        <f t="shared" si="8"/>
        <v>3578.75</v>
      </c>
      <c r="F44" s="199">
        <f t="shared" si="8"/>
        <v>3411.2530000000002</v>
      </c>
      <c r="G44" s="210">
        <f t="shared" si="8"/>
        <v>3218.75</v>
      </c>
      <c r="H44" s="211">
        <f t="shared" si="8"/>
        <v>2551.25</v>
      </c>
      <c r="I44" s="212">
        <f t="shared" si="8"/>
        <v>2462.502</v>
      </c>
      <c r="J44" s="212">
        <f t="shared" si="8"/>
        <v>2804.75</v>
      </c>
      <c r="K44" s="211">
        <f t="shared" si="8"/>
        <v>3425.75</v>
      </c>
      <c r="L44" s="213">
        <f t="shared" si="8"/>
        <v>2531.2530000000002</v>
      </c>
      <c r="M44" s="213">
        <f t="shared" si="8"/>
        <v>2833</v>
      </c>
      <c r="N44" s="213">
        <f t="shared" si="8"/>
        <v>2893.75</v>
      </c>
      <c r="O44" s="213">
        <f t="shared" si="8"/>
        <v>2017.9</v>
      </c>
      <c r="P44" s="214">
        <f>(O44-N44)/N44</f>
        <v>-0.30266954643628508</v>
      </c>
    </row>
    <row r="45" spans="1:26" x14ac:dyDescent="0.3">
      <c r="A45" s="126">
        <v>2</v>
      </c>
      <c r="B45" s="126" t="s">
        <v>2</v>
      </c>
      <c r="C45" s="126">
        <v>460</v>
      </c>
      <c r="D45" s="199">
        <f t="shared" ref="D45:N45" si="9">D6+D25</f>
        <v>4517.5</v>
      </c>
      <c r="E45" s="199">
        <f t="shared" si="9"/>
        <v>3088.5</v>
      </c>
      <c r="F45" s="199">
        <f t="shared" si="9"/>
        <v>3098.75</v>
      </c>
      <c r="G45" s="210">
        <f t="shared" si="9"/>
        <v>3395.75</v>
      </c>
      <c r="H45" s="211">
        <f t="shared" si="9"/>
        <v>4037.5</v>
      </c>
      <c r="I45" s="212">
        <f t="shared" si="9"/>
        <v>2838.75</v>
      </c>
      <c r="J45" s="212">
        <f t="shared" si="9"/>
        <v>2226.5</v>
      </c>
      <c r="K45" s="211">
        <f t="shared" si="9"/>
        <v>3453</v>
      </c>
      <c r="L45" s="213">
        <f t="shared" si="9"/>
        <v>3259</v>
      </c>
      <c r="M45" s="213">
        <f t="shared" si="9"/>
        <v>3324.75</v>
      </c>
      <c r="N45" s="213">
        <f t="shared" si="9"/>
        <v>3060.75</v>
      </c>
      <c r="O45" s="213">
        <f t="shared" ref="O45:O48" si="10">O6+O25</f>
        <v>2027</v>
      </c>
      <c r="P45" s="214">
        <f t="shared" ref="P45:P49" si="11">(O45-N45)/N45</f>
        <v>-0.33774401698930001</v>
      </c>
    </row>
    <row r="46" spans="1:26" x14ac:dyDescent="0.3">
      <c r="A46" s="126">
        <v>3</v>
      </c>
      <c r="B46" s="126" t="s">
        <v>6</v>
      </c>
      <c r="C46" s="126">
        <f>150+140+35</f>
        <v>325</v>
      </c>
      <c r="D46" s="199">
        <f t="shared" ref="D46:N46" si="12">D7+D26</f>
        <v>358.75</v>
      </c>
      <c r="E46" s="199">
        <f t="shared" si="12"/>
        <v>438.1</v>
      </c>
      <c r="F46" s="199">
        <f t="shared" si="12"/>
        <v>601.25</v>
      </c>
      <c r="G46" s="210">
        <f t="shared" si="12"/>
        <v>533.25</v>
      </c>
      <c r="H46" s="211">
        <f t="shared" si="12"/>
        <v>571.25</v>
      </c>
      <c r="I46" s="212">
        <f t="shared" si="12"/>
        <v>523.5</v>
      </c>
      <c r="J46" s="212">
        <f t="shared" si="12"/>
        <v>603.5</v>
      </c>
      <c r="K46" s="211">
        <f t="shared" si="12"/>
        <v>521.25</v>
      </c>
      <c r="L46" s="213">
        <f t="shared" si="12"/>
        <v>541.25</v>
      </c>
      <c r="M46" s="213">
        <f t="shared" si="12"/>
        <v>521</v>
      </c>
      <c r="N46" s="213">
        <f t="shared" si="12"/>
        <v>392.5</v>
      </c>
      <c r="O46" s="213">
        <f t="shared" si="10"/>
        <v>518.75</v>
      </c>
      <c r="P46" s="214">
        <f t="shared" si="11"/>
        <v>0.321656050955414</v>
      </c>
    </row>
    <row r="47" spans="1:26" x14ac:dyDescent="0.3">
      <c r="A47" s="126">
        <v>4</v>
      </c>
      <c r="B47" s="126" t="s">
        <v>5</v>
      </c>
      <c r="C47" s="126">
        <v>80</v>
      </c>
      <c r="D47" s="199">
        <f t="shared" ref="D47:N47" si="13">D8+D27</f>
        <v>438.25</v>
      </c>
      <c r="E47" s="199">
        <f t="shared" si="13"/>
        <v>534</v>
      </c>
      <c r="F47" s="199">
        <f t="shared" si="13"/>
        <v>400</v>
      </c>
      <c r="G47" s="210">
        <f t="shared" si="13"/>
        <v>410</v>
      </c>
      <c r="H47" s="211">
        <f t="shared" si="13"/>
        <v>412.75</v>
      </c>
      <c r="I47" s="212">
        <f t="shared" si="13"/>
        <v>356</v>
      </c>
      <c r="J47" s="212">
        <f t="shared" si="13"/>
        <v>298.5</v>
      </c>
      <c r="K47" s="211">
        <f t="shared" si="13"/>
        <v>372.5</v>
      </c>
      <c r="L47" s="213">
        <f t="shared" si="13"/>
        <v>351</v>
      </c>
      <c r="M47" s="213">
        <f t="shared" si="13"/>
        <v>355</v>
      </c>
      <c r="N47" s="213">
        <f t="shared" si="13"/>
        <v>343.5</v>
      </c>
      <c r="O47" s="213">
        <f t="shared" si="10"/>
        <v>377.75</v>
      </c>
      <c r="P47" s="214">
        <f t="shared" si="11"/>
        <v>9.9708879184861723E-2</v>
      </c>
    </row>
    <row r="48" spans="1:26" x14ac:dyDescent="0.3">
      <c r="A48" s="126">
        <v>5</v>
      </c>
      <c r="B48" s="126" t="s">
        <v>4</v>
      </c>
      <c r="C48" s="126">
        <v>210</v>
      </c>
      <c r="D48" s="199">
        <f t="shared" ref="D48:N48" si="14">D9+D28</f>
        <v>1478.75</v>
      </c>
      <c r="E48" s="199">
        <f t="shared" si="14"/>
        <v>1635</v>
      </c>
      <c r="F48" s="199">
        <f t="shared" si="14"/>
        <v>1415</v>
      </c>
      <c r="G48" s="210">
        <f t="shared" si="14"/>
        <v>1465</v>
      </c>
      <c r="H48" s="211">
        <f t="shared" si="14"/>
        <v>1228.75</v>
      </c>
      <c r="I48" s="212">
        <f t="shared" si="14"/>
        <v>1107.5</v>
      </c>
      <c r="J48" s="212">
        <f t="shared" si="14"/>
        <v>1130.5</v>
      </c>
      <c r="K48" s="211">
        <f t="shared" si="14"/>
        <v>808.5</v>
      </c>
      <c r="L48" s="213">
        <f t="shared" si="14"/>
        <v>1013.75</v>
      </c>
      <c r="M48" s="213">
        <f t="shared" si="14"/>
        <v>1015</v>
      </c>
      <c r="N48" s="213">
        <f t="shared" si="14"/>
        <v>1020</v>
      </c>
      <c r="O48" s="213">
        <f t="shared" si="10"/>
        <v>820</v>
      </c>
      <c r="P48" s="214">
        <f t="shared" si="11"/>
        <v>-0.19607843137254902</v>
      </c>
    </row>
    <row r="49" spans="1:26" ht="13.2" customHeight="1" x14ac:dyDescent="0.3">
      <c r="A49" s="132"/>
      <c r="B49" s="132" t="s">
        <v>35</v>
      </c>
      <c r="C49" s="206"/>
      <c r="D49" s="146">
        <f>SUM(D44:D48)</f>
        <v>11639.501</v>
      </c>
      <c r="E49" s="146">
        <f t="shared" ref="E49:O49" si="15">SUM(E44:E48)</f>
        <v>9274.35</v>
      </c>
      <c r="F49" s="146">
        <f t="shared" si="15"/>
        <v>8926.2530000000006</v>
      </c>
      <c r="G49" s="146">
        <f t="shared" si="15"/>
        <v>9022.75</v>
      </c>
      <c r="H49" s="146">
        <f t="shared" si="15"/>
        <v>8801.5</v>
      </c>
      <c r="I49" s="146">
        <f t="shared" si="15"/>
        <v>7288.2520000000004</v>
      </c>
      <c r="J49" s="146">
        <f t="shared" si="15"/>
        <v>7063.75</v>
      </c>
      <c r="K49" s="146">
        <f t="shared" si="15"/>
        <v>8581</v>
      </c>
      <c r="L49" s="146">
        <f t="shared" si="15"/>
        <v>7696.2530000000006</v>
      </c>
      <c r="M49" s="146">
        <f t="shared" si="15"/>
        <v>8048.75</v>
      </c>
      <c r="N49" s="146">
        <f t="shared" si="15"/>
        <v>7710.5</v>
      </c>
      <c r="O49" s="146">
        <f t="shared" si="15"/>
        <v>5761.4</v>
      </c>
      <c r="P49" s="214">
        <f t="shared" si="11"/>
        <v>-0.25278516308929389</v>
      </c>
    </row>
    <row r="50" spans="1:26" x14ac:dyDescent="0.3">
      <c r="A50" s="136"/>
      <c r="B50" s="136"/>
      <c r="C50" s="136"/>
      <c r="D50" s="215"/>
      <c r="E50" s="214">
        <f>(E49-D49)/D49</f>
        <v>-0.20320037774815258</v>
      </c>
      <c r="F50" s="214">
        <f t="shared" ref="F50:O50" si="16">(F49-E49)/E49</f>
        <v>-3.7533304220780946E-2</v>
      </c>
      <c r="G50" s="214">
        <f t="shared" si="16"/>
        <v>1.0810471090165088E-2</v>
      </c>
      <c r="H50" s="214">
        <f t="shared" si="16"/>
        <v>-2.4521348812723394E-2</v>
      </c>
      <c r="I50" s="214">
        <f t="shared" si="16"/>
        <v>-0.17193069363176727</v>
      </c>
      <c r="J50" s="214">
        <f t="shared" si="16"/>
        <v>-3.0803270797991122E-2</v>
      </c>
      <c r="K50" s="214">
        <f t="shared" si="16"/>
        <v>0.21479384179791186</v>
      </c>
      <c r="L50" s="214">
        <f t="shared" si="16"/>
        <v>-0.10310534902691987</v>
      </c>
      <c r="M50" s="214">
        <f t="shared" si="16"/>
        <v>4.5801119064043161E-2</v>
      </c>
      <c r="N50" s="214">
        <f t="shared" si="16"/>
        <v>-4.2025159186209041E-2</v>
      </c>
      <c r="O50" s="214">
        <f t="shared" si="16"/>
        <v>-0.25278516308929389</v>
      </c>
    </row>
    <row r="51" spans="1:26" x14ac:dyDescent="0.3">
      <c r="A51" s="136"/>
      <c r="B51" s="136"/>
      <c r="C51" s="136"/>
      <c r="D51" s="203"/>
      <c r="E51" s="136"/>
      <c r="F51" s="192"/>
      <c r="G51" s="192"/>
      <c r="H51" s="192"/>
      <c r="I51" s="192"/>
      <c r="J51" s="192"/>
      <c r="K51" s="192"/>
      <c r="L51" s="192"/>
      <c r="M51" s="192"/>
      <c r="N51" s="192"/>
      <c r="O51" s="214">
        <f>(O49-E49)/E49</f>
        <v>-0.37878126229870562</v>
      </c>
    </row>
    <row r="52" spans="1:26" x14ac:dyDescent="0.3">
      <c r="A52" s="136"/>
      <c r="B52" s="136"/>
      <c r="C52" s="136"/>
      <c r="D52" s="203"/>
      <c r="E52" s="136"/>
      <c r="F52" s="192"/>
      <c r="G52" s="192"/>
      <c r="H52" s="192"/>
      <c r="I52" s="192"/>
      <c r="J52" s="192"/>
      <c r="K52" s="192"/>
      <c r="L52" s="192"/>
      <c r="M52" s="192"/>
      <c r="N52" s="192"/>
      <c r="O52" s="136"/>
    </row>
    <row r="53" spans="1:26" x14ac:dyDescent="0.3">
      <c r="A53" s="136"/>
      <c r="B53" s="136"/>
      <c r="C53" s="136"/>
      <c r="D53" s="261" t="s">
        <v>16</v>
      </c>
      <c r="E53" s="262"/>
      <c r="F53" s="262"/>
      <c r="G53" s="262"/>
      <c r="H53" s="262"/>
      <c r="I53" s="262"/>
      <c r="J53" s="262"/>
      <c r="K53" s="262"/>
      <c r="L53" s="262"/>
      <c r="M53" s="262"/>
      <c r="N53" s="263"/>
    </row>
    <row r="54" spans="1:26" x14ac:dyDescent="0.3">
      <c r="A54" s="120"/>
      <c r="B54" s="121" t="s">
        <v>0</v>
      </c>
      <c r="C54" s="121" t="s">
        <v>3</v>
      </c>
      <c r="D54" s="161">
        <v>2009</v>
      </c>
      <c r="E54" s="209">
        <v>2010</v>
      </c>
      <c r="F54" s="209">
        <v>2011</v>
      </c>
      <c r="G54" s="161">
        <v>2012</v>
      </c>
      <c r="H54" s="216">
        <v>2013</v>
      </c>
      <c r="I54" s="217">
        <v>2014</v>
      </c>
      <c r="J54" s="217">
        <v>2015</v>
      </c>
      <c r="K54" s="218">
        <v>2016</v>
      </c>
      <c r="L54" s="219">
        <v>2017</v>
      </c>
      <c r="M54" s="219">
        <v>2018</v>
      </c>
      <c r="N54" s="219">
        <v>2019</v>
      </c>
      <c r="O54" s="197">
        <v>2020</v>
      </c>
      <c r="P54" s="192"/>
      <c r="Q54" s="136"/>
      <c r="R54" s="136"/>
      <c r="S54" s="136"/>
      <c r="T54" s="136"/>
      <c r="U54" s="136"/>
      <c r="V54" s="136"/>
      <c r="W54" s="136"/>
      <c r="X54" s="136"/>
      <c r="Y54" s="136"/>
      <c r="Z54" s="203"/>
    </row>
    <row r="55" spans="1:26" x14ac:dyDescent="0.3">
      <c r="A55" s="126">
        <v>1</v>
      </c>
      <c r="B55" s="126" t="s">
        <v>1</v>
      </c>
      <c r="C55" s="126">
        <v>365</v>
      </c>
      <c r="D55" s="220">
        <v>11014.206818181819</v>
      </c>
      <c r="E55" s="220">
        <v>9804.7945205479464</v>
      </c>
      <c r="F55" s="220">
        <v>9345.898630136986</v>
      </c>
      <c r="G55" s="220">
        <v>8818.4931506849316</v>
      </c>
      <c r="H55" s="220">
        <v>6849.4554794520545</v>
      </c>
      <c r="I55" s="220">
        <v>6746.580821917808</v>
      </c>
      <c r="J55" s="220">
        <v>7684.2465753424658</v>
      </c>
      <c r="K55" s="220">
        <v>9385.6164383561645</v>
      </c>
      <c r="L55" s="220">
        <v>6934.9397260273972</v>
      </c>
      <c r="M55" s="220">
        <v>7761.6438356164381</v>
      </c>
      <c r="N55" s="220">
        <v>7928.0821917808225</v>
      </c>
      <c r="O55" s="220">
        <f>1000*O44/C55</f>
        <v>5528.4931506849316</v>
      </c>
      <c r="P55" s="221">
        <f>O55/$C$61</f>
        <v>24.68077299412916</v>
      </c>
      <c r="Q55" s="136"/>
      <c r="R55" s="136"/>
      <c r="S55" s="136"/>
      <c r="T55" s="136"/>
      <c r="U55" s="136"/>
      <c r="V55" s="136"/>
      <c r="W55" s="136"/>
      <c r="X55" s="136"/>
      <c r="Y55" s="136"/>
      <c r="Z55" s="203"/>
    </row>
    <row r="56" spans="1:26" x14ac:dyDescent="0.3">
      <c r="A56" s="126">
        <v>2</v>
      </c>
      <c r="B56" s="126" t="s">
        <v>2</v>
      </c>
      <c r="C56" s="126">
        <v>460</v>
      </c>
      <c r="D56" s="220">
        <v>12209.45945945946</v>
      </c>
      <c r="E56" s="220">
        <v>8347.2972972972966</v>
      </c>
      <c r="F56" s="220">
        <v>8375</v>
      </c>
      <c r="G56" s="220">
        <v>7382.065217391304</v>
      </c>
      <c r="H56" s="220">
        <v>8739.1684782608681</v>
      </c>
      <c r="I56" s="220">
        <v>6171.195652173913</v>
      </c>
      <c r="J56" s="220">
        <v>4840.217391304348</v>
      </c>
      <c r="K56" s="220">
        <v>7506.521739130435</v>
      </c>
      <c r="L56" s="220">
        <v>7084.782608695652</v>
      </c>
      <c r="M56" s="220">
        <v>7227.717391304348</v>
      </c>
      <c r="N56" s="220">
        <v>6653.8043478260879</v>
      </c>
      <c r="O56" s="220">
        <f t="shared" ref="O56:O59" si="17">1000*O45/C56</f>
        <v>4406.521739130435</v>
      </c>
      <c r="P56" s="221">
        <f t="shared" ref="P56:P59" si="18">O56/$C$61</f>
        <v>19.67197204968944</v>
      </c>
      <c r="Q56" s="136"/>
      <c r="R56" s="136"/>
      <c r="S56" s="136"/>
      <c r="T56" s="136"/>
      <c r="U56" s="136"/>
      <c r="V56" s="136"/>
      <c r="W56" s="136"/>
      <c r="X56" s="136"/>
      <c r="Y56" s="136"/>
      <c r="Z56" s="203"/>
    </row>
    <row r="57" spans="1:26" x14ac:dyDescent="0.3">
      <c r="A57" s="126">
        <v>3</v>
      </c>
      <c r="B57" s="126" t="s">
        <v>6</v>
      </c>
      <c r="C57" s="126">
        <f>150+140+35</f>
        <v>325</v>
      </c>
      <c r="D57" s="220">
        <v>8968.75</v>
      </c>
      <c r="E57" s="220">
        <v>3129.2857142857142</v>
      </c>
      <c r="F57" s="220">
        <v>4294.6428571428569</v>
      </c>
      <c r="G57" s="220">
        <v>3808.9285714285716</v>
      </c>
      <c r="H57" s="220">
        <v>4071.4324175824177</v>
      </c>
      <c r="I57" s="220">
        <v>3739.2857142857142</v>
      </c>
      <c r="J57" s="220">
        <v>1625</v>
      </c>
      <c r="K57" s="220">
        <v>1608.9285714285713</v>
      </c>
      <c r="L57" s="220">
        <v>1670.4670329670328</v>
      </c>
      <c r="M57" s="220">
        <v>1607.1428571428571</v>
      </c>
      <c r="N57" s="220">
        <v>1207.6923076923076</v>
      </c>
      <c r="O57" s="220">
        <f t="shared" si="17"/>
        <v>1596.1538461538462</v>
      </c>
      <c r="P57" s="221">
        <f t="shared" si="18"/>
        <v>7.125686813186813</v>
      </c>
      <c r="Q57" s="136"/>
      <c r="R57" s="136"/>
      <c r="S57" s="136"/>
      <c r="T57" s="136"/>
      <c r="U57" s="136"/>
      <c r="V57" s="136"/>
      <c r="W57" s="136"/>
      <c r="X57" s="136"/>
      <c r="Y57" s="136"/>
      <c r="Z57" s="203"/>
    </row>
    <row r="58" spans="1:26" x14ac:dyDescent="0.3">
      <c r="A58" s="126">
        <v>4</v>
      </c>
      <c r="B58" s="126" t="s">
        <v>5</v>
      </c>
      <c r="C58" s="126">
        <v>80</v>
      </c>
      <c r="D58" s="220">
        <v>5478.125</v>
      </c>
      <c r="E58" s="220">
        <v>6675</v>
      </c>
      <c r="F58" s="220">
        <v>5000</v>
      </c>
      <c r="G58" s="220">
        <v>5125</v>
      </c>
      <c r="H58" s="220">
        <v>5125.0343750000002</v>
      </c>
      <c r="I58" s="220">
        <v>4450</v>
      </c>
      <c r="J58" s="220">
        <v>4450</v>
      </c>
      <c r="K58" s="220">
        <v>4656.25</v>
      </c>
      <c r="L58" s="220">
        <v>4387.5</v>
      </c>
      <c r="M58" s="220">
        <v>4437.5</v>
      </c>
      <c r="N58" s="220">
        <v>4293.75</v>
      </c>
      <c r="O58" s="220">
        <f t="shared" si="17"/>
        <v>4721.875</v>
      </c>
      <c r="P58" s="221">
        <f t="shared" si="18"/>
        <v>21.079799107142858</v>
      </c>
      <c r="Q58" s="136"/>
      <c r="R58" s="136"/>
      <c r="S58" s="136"/>
      <c r="T58" s="136"/>
      <c r="U58" s="136"/>
      <c r="V58" s="136"/>
      <c r="W58" s="136"/>
      <c r="X58" s="136"/>
      <c r="Y58" s="136"/>
      <c r="Z58" s="203"/>
    </row>
    <row r="59" spans="1:26" x14ac:dyDescent="0.3">
      <c r="A59" s="126">
        <v>5</v>
      </c>
      <c r="B59" s="126" t="s">
        <v>4</v>
      </c>
      <c r="C59" s="126">
        <v>210</v>
      </c>
      <c r="D59" s="220">
        <v>7041.666666666667</v>
      </c>
      <c r="E59" s="220">
        <v>7785.7142857142853</v>
      </c>
      <c r="F59" s="220">
        <v>6738.0952380952385</v>
      </c>
      <c r="G59" s="220">
        <v>6976.1904761904761</v>
      </c>
      <c r="H59" s="220">
        <v>5809.5654761904761</v>
      </c>
      <c r="I59" s="220">
        <v>5273.8095238095239</v>
      </c>
      <c r="J59" s="220">
        <v>5892.8571428571422</v>
      </c>
      <c r="K59" s="220">
        <v>3850</v>
      </c>
      <c r="L59" s="220">
        <v>4827.3809523809523</v>
      </c>
      <c r="M59" s="220">
        <v>4833.333333333333</v>
      </c>
      <c r="N59" s="220">
        <v>4857.1428571428569</v>
      </c>
      <c r="O59" s="220">
        <f t="shared" si="17"/>
        <v>3904.7619047619046</v>
      </c>
      <c r="P59" s="221">
        <f t="shared" si="18"/>
        <v>17.431972789115644</v>
      </c>
    </row>
    <row r="60" spans="1:26" ht="13.2" customHeight="1" x14ac:dyDescent="0.3">
      <c r="B60" s="132" t="s">
        <v>10</v>
      </c>
      <c r="C60" s="222">
        <f>SUM(C55:C59)</f>
        <v>1440</v>
      </c>
      <c r="D60" s="202">
        <f t="shared" ref="D60:O60" si="19">AVERAGE(D55:D59)</f>
        <v>8942.4415888615877</v>
      </c>
      <c r="E60" s="147">
        <f t="shared" si="19"/>
        <v>7148.4183635690479</v>
      </c>
      <c r="F60" s="147">
        <f t="shared" si="19"/>
        <v>6750.7273450750163</v>
      </c>
      <c r="G60" s="147">
        <f t="shared" si="19"/>
        <v>6422.1354831390572</v>
      </c>
      <c r="H60" s="147">
        <f t="shared" si="19"/>
        <v>6118.9312452971635</v>
      </c>
      <c r="I60" s="146">
        <f t="shared" si="19"/>
        <v>5276.1743424373917</v>
      </c>
      <c r="J60" s="146">
        <f t="shared" si="19"/>
        <v>4898.464221900791</v>
      </c>
      <c r="K60" s="146">
        <f t="shared" si="19"/>
        <v>5401.4633497830346</v>
      </c>
      <c r="L60" s="146">
        <f t="shared" si="19"/>
        <v>4981.0140640142072</v>
      </c>
      <c r="M60" s="146">
        <f t="shared" si="19"/>
        <v>5173.467483479395</v>
      </c>
      <c r="N60" s="146">
        <f t="shared" si="19"/>
        <v>4988.094340888415</v>
      </c>
      <c r="O60" s="146">
        <f t="shared" si="19"/>
        <v>4031.5611281462234</v>
      </c>
    </row>
    <row r="61" spans="1:26" ht="13.2" customHeight="1" x14ac:dyDescent="0.3">
      <c r="B61" s="223" t="s">
        <v>36</v>
      </c>
      <c r="C61" s="224">
        <v>224</v>
      </c>
      <c r="D61" s="225"/>
      <c r="E61" s="221">
        <f t="shared" ref="E61:L61" si="20">1000*SUM(E44:E48)/($C$60*$C$61)</f>
        <v>28.752325148809526</v>
      </c>
      <c r="F61" s="221">
        <f t="shared" si="20"/>
        <v>27.673155381944444</v>
      </c>
      <c r="G61" s="221">
        <f t="shared" si="20"/>
        <v>27.972315228174605</v>
      </c>
      <c r="H61" s="221">
        <f t="shared" si="20"/>
        <v>27.286396329365079</v>
      </c>
      <c r="I61" s="221">
        <f t="shared" si="20"/>
        <v>22.595027281746031</v>
      </c>
      <c r="J61" s="221">
        <f t="shared" si="20"/>
        <v>21.899026537698411</v>
      </c>
      <c r="K61" s="221">
        <f t="shared" si="20"/>
        <v>26.602802579365079</v>
      </c>
      <c r="L61" s="221">
        <f t="shared" si="20"/>
        <v>23.8599113343254</v>
      </c>
      <c r="M61" s="221">
        <f>1000*SUM(M44:M48)/($C$60*$C$61)</f>
        <v>24.952721974206348</v>
      </c>
      <c r="N61" s="221">
        <f>1000*SUM(N44:N48)/($C$60*$C$61)</f>
        <v>23.904079861111111</v>
      </c>
      <c r="O61" s="221">
        <f>1000*SUM(O44:O48)/($C$60*$C$61)</f>
        <v>17.861483134920636</v>
      </c>
    </row>
    <row r="62" spans="1:26" x14ac:dyDescent="0.3">
      <c r="D62" s="226"/>
      <c r="E62" s="251"/>
      <c r="F62" s="251"/>
      <c r="G62" s="144"/>
      <c r="H62" s="144"/>
      <c r="I62" s="144"/>
      <c r="J62" s="144"/>
      <c r="K62" s="144"/>
      <c r="L62" s="144"/>
      <c r="M62" s="144"/>
      <c r="N62" s="144"/>
    </row>
  </sheetData>
  <mergeCells count="14">
    <mergeCell ref="D12:N12"/>
    <mergeCell ref="E62:F62"/>
    <mergeCell ref="A29:B29"/>
    <mergeCell ref="D22:N22"/>
    <mergeCell ref="D32:N32"/>
    <mergeCell ref="D42:N42"/>
    <mergeCell ref="D53:N53"/>
    <mergeCell ref="A19:B19"/>
    <mergeCell ref="A39:B39"/>
    <mergeCell ref="A1:B1"/>
    <mergeCell ref="D1:Z1"/>
    <mergeCell ref="A2:B2"/>
    <mergeCell ref="D2:Z2"/>
    <mergeCell ref="D3:N3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43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sqref="A1:XFD1048576"/>
    </sheetView>
  </sheetViews>
  <sheetFormatPr defaultColWidth="11.5546875" defaultRowHeight="13.8" x14ac:dyDescent="0.3"/>
  <cols>
    <col min="1" max="1" width="8.88671875" style="106" customWidth="1"/>
    <col min="2" max="2" width="11.5546875" style="106" customWidth="1"/>
    <col min="3" max="25" width="8.88671875" style="106" customWidth="1"/>
    <col min="26" max="26" width="11.5546875" style="106"/>
    <col min="27" max="256" width="8.88671875" style="106" customWidth="1"/>
    <col min="257" max="16384" width="11.5546875" style="106"/>
  </cols>
  <sheetData>
    <row r="1" spans="1:25" ht="45.75" customHeight="1" x14ac:dyDescent="0.3">
      <c r="A1" s="242"/>
      <c r="B1" s="243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</row>
    <row r="2" spans="1:25" ht="37.5" customHeight="1" x14ac:dyDescent="0.3">
      <c r="A2" s="246" t="s">
        <v>9</v>
      </c>
      <c r="B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</row>
    <row r="3" spans="1:25" ht="13.2" customHeight="1" x14ac:dyDescent="0.3">
      <c r="B3" s="114"/>
      <c r="D3" s="261" t="s">
        <v>17</v>
      </c>
      <c r="E3" s="262"/>
      <c r="F3" s="262"/>
      <c r="G3" s="262"/>
      <c r="H3" s="262"/>
      <c r="I3" s="262"/>
      <c r="J3" s="262"/>
      <c r="K3" s="262"/>
      <c r="L3" s="262"/>
      <c r="M3" s="262"/>
      <c r="N3" s="263"/>
    </row>
    <row r="4" spans="1:25" ht="12.75" customHeight="1" x14ac:dyDescent="0.3">
      <c r="A4" s="120"/>
      <c r="B4" s="121" t="s">
        <v>0</v>
      </c>
      <c r="D4" s="161">
        <v>2009</v>
      </c>
      <c r="E4" s="209">
        <v>2010</v>
      </c>
      <c r="F4" s="209">
        <v>2011</v>
      </c>
      <c r="G4" s="161">
        <v>2012</v>
      </c>
      <c r="H4" s="216">
        <v>2013</v>
      </c>
      <c r="I4" s="217">
        <v>2014</v>
      </c>
      <c r="J4" s="217">
        <v>2015</v>
      </c>
      <c r="K4" s="218">
        <v>2016</v>
      </c>
      <c r="L4" s="219">
        <v>2017</v>
      </c>
      <c r="M4" s="219">
        <v>2018</v>
      </c>
      <c r="N4" s="219">
        <v>2019</v>
      </c>
      <c r="O4" s="219">
        <v>2020</v>
      </c>
    </row>
    <row r="5" spans="1:25" x14ac:dyDescent="0.3">
      <c r="A5" s="126">
        <v>1</v>
      </c>
      <c r="B5" s="126" t="s">
        <v>1</v>
      </c>
      <c r="C5" s="126">
        <v>365</v>
      </c>
      <c r="D5" s="126">
        <v>712</v>
      </c>
      <c r="E5" s="126">
        <v>568</v>
      </c>
      <c r="F5" s="126">
        <v>529</v>
      </c>
      <c r="G5" s="179">
        <v>419</v>
      </c>
      <c r="H5" s="227">
        <v>377</v>
      </c>
      <c r="I5" s="227">
        <v>371</v>
      </c>
      <c r="J5" s="227">
        <v>395</v>
      </c>
      <c r="K5" s="228">
        <v>435</v>
      </c>
      <c r="L5" s="228">
        <v>371</v>
      </c>
      <c r="M5" s="228">
        <v>453</v>
      </c>
      <c r="N5" s="228">
        <v>356</v>
      </c>
      <c r="O5" s="229">
        <v>292</v>
      </c>
      <c r="P5" s="130">
        <f>(O5-N5)/N5</f>
        <v>-0.1797752808988764</v>
      </c>
    </row>
    <row r="6" spans="1:25" x14ac:dyDescent="0.3">
      <c r="A6" s="126">
        <v>2</v>
      </c>
      <c r="B6" s="126" t="s">
        <v>2</v>
      </c>
      <c r="C6" s="126">
        <v>460</v>
      </c>
      <c r="D6" s="126">
        <v>369</v>
      </c>
      <c r="E6" s="126">
        <v>298</v>
      </c>
      <c r="F6" s="126">
        <v>272</v>
      </c>
      <c r="G6" s="179">
        <v>304</v>
      </c>
      <c r="H6" s="227">
        <v>283</v>
      </c>
      <c r="I6" s="227">
        <v>335</v>
      </c>
      <c r="J6" s="227">
        <v>271</v>
      </c>
      <c r="K6" s="228">
        <v>310</v>
      </c>
      <c r="L6" s="228">
        <v>363</v>
      </c>
      <c r="M6" s="228">
        <v>244</v>
      </c>
      <c r="N6" s="228">
        <v>244</v>
      </c>
      <c r="O6" s="229">
        <v>148</v>
      </c>
      <c r="P6" s="130">
        <f t="shared" ref="P6:P9" si="0">(O6-N6)/N6</f>
        <v>-0.39344262295081966</v>
      </c>
    </row>
    <row r="7" spans="1:25" x14ac:dyDescent="0.3">
      <c r="A7" s="126">
        <v>3</v>
      </c>
      <c r="B7" s="126" t="s">
        <v>6</v>
      </c>
      <c r="C7" s="126">
        <f>150+140+35</f>
        <v>325</v>
      </c>
      <c r="D7" s="126">
        <v>10</v>
      </c>
      <c r="E7" s="126">
        <v>108</v>
      </c>
      <c r="F7" s="126">
        <v>82</v>
      </c>
      <c r="G7" s="179">
        <v>117</v>
      </c>
      <c r="H7" s="227">
        <v>124</v>
      </c>
      <c r="I7" s="227">
        <v>126</v>
      </c>
      <c r="J7" s="227">
        <v>92</v>
      </c>
      <c r="K7" s="228">
        <v>47</v>
      </c>
      <c r="L7" s="228">
        <v>89</v>
      </c>
      <c r="M7" s="228">
        <v>85</v>
      </c>
      <c r="N7" s="228">
        <v>79</v>
      </c>
      <c r="O7" s="229">
        <v>64</v>
      </c>
      <c r="P7" s="130">
        <f t="shared" si="0"/>
        <v>-0.189873417721519</v>
      </c>
    </row>
    <row r="8" spans="1:25" x14ac:dyDescent="0.3">
      <c r="A8" s="126">
        <v>4</v>
      </c>
      <c r="B8" s="126" t="s">
        <v>5</v>
      </c>
      <c r="C8" s="126">
        <v>80</v>
      </c>
      <c r="D8" s="126">
        <v>49</v>
      </c>
      <c r="E8" s="126">
        <v>55</v>
      </c>
      <c r="F8" s="126">
        <v>43</v>
      </c>
      <c r="G8" s="179">
        <v>49</v>
      </c>
      <c r="H8" s="227">
        <v>58</v>
      </c>
      <c r="I8" s="227">
        <v>69</v>
      </c>
      <c r="J8" s="227">
        <v>38</v>
      </c>
      <c r="K8" s="228">
        <v>80</v>
      </c>
      <c r="L8" s="228">
        <v>42</v>
      </c>
      <c r="M8" s="228">
        <v>48</v>
      </c>
      <c r="N8" s="228">
        <v>45</v>
      </c>
      <c r="O8" s="230">
        <v>40</v>
      </c>
      <c r="P8" s="130">
        <f t="shared" si="0"/>
        <v>-0.1111111111111111</v>
      </c>
    </row>
    <row r="9" spans="1:25" x14ac:dyDescent="0.3">
      <c r="A9" s="126">
        <v>5</v>
      </c>
      <c r="B9" s="126" t="s">
        <v>4</v>
      </c>
      <c r="C9" s="126">
        <v>210</v>
      </c>
      <c r="D9" s="126">
        <v>164</v>
      </c>
      <c r="E9" s="126">
        <v>206</v>
      </c>
      <c r="F9" s="126">
        <v>238</v>
      </c>
      <c r="G9" s="179">
        <v>205</v>
      </c>
      <c r="H9" s="227">
        <v>142</v>
      </c>
      <c r="I9" s="227">
        <v>164</v>
      </c>
      <c r="J9" s="227">
        <v>144</v>
      </c>
      <c r="K9" s="228">
        <v>47</v>
      </c>
      <c r="L9" s="228">
        <v>119</v>
      </c>
      <c r="M9" s="228">
        <v>112</v>
      </c>
      <c r="N9" s="228">
        <v>128</v>
      </c>
      <c r="O9" s="230">
        <v>106</v>
      </c>
      <c r="P9" s="130">
        <f t="shared" si="0"/>
        <v>-0.171875</v>
      </c>
    </row>
    <row r="10" spans="1:25" ht="13.2" customHeight="1" x14ac:dyDescent="0.3">
      <c r="B10" s="132" t="s">
        <v>20</v>
      </c>
      <c r="D10" s="146">
        <f t="shared" ref="D10:I10" si="1">SUM(D5:D9)</f>
        <v>1304</v>
      </c>
      <c r="E10" s="146">
        <f t="shared" si="1"/>
        <v>1235</v>
      </c>
      <c r="F10" s="146">
        <f t="shared" si="1"/>
        <v>1164</v>
      </c>
      <c r="G10" s="146">
        <f t="shared" si="1"/>
        <v>1094</v>
      </c>
      <c r="H10" s="146">
        <f t="shared" si="1"/>
        <v>984</v>
      </c>
      <c r="I10" s="146">
        <f t="shared" si="1"/>
        <v>1065</v>
      </c>
      <c r="J10" s="146">
        <f t="shared" ref="J10:O10" si="2">SUM(J5:J9)</f>
        <v>940</v>
      </c>
      <c r="K10" s="146">
        <f t="shared" si="2"/>
        <v>919</v>
      </c>
      <c r="L10" s="146">
        <f t="shared" si="2"/>
        <v>984</v>
      </c>
      <c r="M10" s="146">
        <f t="shared" si="2"/>
        <v>942</v>
      </c>
      <c r="N10" s="146">
        <f t="shared" si="2"/>
        <v>852</v>
      </c>
      <c r="O10" s="146">
        <f t="shared" si="2"/>
        <v>650</v>
      </c>
    </row>
    <row r="11" spans="1:25" ht="14.4" customHeight="1" x14ac:dyDescent="0.3">
      <c r="A11" s="136"/>
      <c r="B11" s="136"/>
      <c r="D11" s="165"/>
      <c r="E11" s="231">
        <f>AVERAGE(D10:M10)</f>
        <v>1063.0999999999999</v>
      </c>
      <c r="F11" s="165">
        <f>F10/D10</f>
        <v>0.8926380368098159</v>
      </c>
      <c r="G11" s="165">
        <f>G10/E10</f>
        <v>0.8858299595141701</v>
      </c>
      <c r="H11" s="165">
        <f>H10/F10</f>
        <v>0.84536082474226804</v>
      </c>
      <c r="I11" s="165">
        <f>I10/G10</f>
        <v>0.97349177330895797</v>
      </c>
      <c r="J11" s="165">
        <f>J10/H10</f>
        <v>0.95528455284552849</v>
      </c>
      <c r="K11" s="165">
        <f>K10/J10</f>
        <v>0.97765957446808516</v>
      </c>
      <c r="L11" s="165">
        <f>L10/K10</f>
        <v>1.0707290533188247</v>
      </c>
      <c r="M11" s="165">
        <f>M10/L10</f>
        <v>0.95731707317073167</v>
      </c>
      <c r="N11" s="166">
        <f>(N10-M10)/M10</f>
        <v>-9.5541401273885357E-2</v>
      </c>
      <c r="O11" s="166">
        <f>(O10-N10)/N10</f>
        <v>-0.23708920187793428</v>
      </c>
    </row>
    <row r="12" spans="1:25" x14ac:dyDescent="0.3">
      <c r="A12" s="136"/>
      <c r="B12" s="136"/>
      <c r="D12" s="165"/>
      <c r="E12" s="165"/>
      <c r="F12" s="165"/>
      <c r="G12" s="165"/>
      <c r="H12" s="165"/>
      <c r="I12" s="165">
        <f>I10/D10</f>
        <v>0.81671779141104295</v>
      </c>
      <c r="J12" s="165">
        <f>J10/E10</f>
        <v>0.76113360323886636</v>
      </c>
      <c r="K12" s="165">
        <f>K10/D10</f>
        <v>0.70475460122699385</v>
      </c>
      <c r="L12" s="165">
        <f>L10/E10</f>
        <v>0.79676113360323886</v>
      </c>
      <c r="M12" s="165">
        <f>M10/F10</f>
        <v>0.80927835051546393</v>
      </c>
      <c r="N12" s="165"/>
    </row>
    <row r="13" spans="1:25" x14ac:dyDescent="0.3">
      <c r="A13" s="136"/>
      <c r="B13" s="136"/>
      <c r="D13" s="165"/>
      <c r="E13" s="165"/>
      <c r="F13" s="165"/>
      <c r="G13" s="165"/>
      <c r="H13" s="165"/>
      <c r="I13" s="165"/>
      <c r="J13" s="165"/>
      <c r="K13" s="165"/>
      <c r="L13" s="165"/>
      <c r="M13" s="231">
        <f>M10*100/D10</f>
        <v>72.239263803680984</v>
      </c>
      <c r="N13" s="231"/>
    </row>
    <row r="14" spans="1:25" x14ac:dyDescent="0.3">
      <c r="A14" s="136"/>
      <c r="B14" s="136"/>
      <c r="D14" s="165"/>
      <c r="E14" s="165"/>
      <c r="F14" s="165"/>
      <c r="G14" s="165"/>
      <c r="H14" s="165"/>
      <c r="I14" s="165"/>
      <c r="J14" s="165"/>
      <c r="K14" s="165"/>
      <c r="L14" s="165"/>
      <c r="M14" s="231">
        <f>100-M13</f>
        <v>27.760736196319016</v>
      </c>
      <c r="N14" s="231"/>
    </row>
    <row r="15" spans="1:25" x14ac:dyDescent="0.3">
      <c r="A15" s="136"/>
      <c r="B15" s="136"/>
      <c r="D15" s="165"/>
      <c r="E15" s="165"/>
      <c r="F15" s="165"/>
      <c r="G15" s="165"/>
      <c r="H15" s="165"/>
      <c r="I15" s="165"/>
      <c r="J15" s="165"/>
      <c r="K15" s="165"/>
      <c r="L15" s="165"/>
      <c r="M15" s="165"/>
      <c r="N15" s="165"/>
    </row>
    <row r="16" spans="1:25" x14ac:dyDescent="0.3">
      <c r="B16" s="114"/>
      <c r="D16" s="261" t="s">
        <v>18</v>
      </c>
      <c r="E16" s="262"/>
      <c r="F16" s="262"/>
      <c r="G16" s="262"/>
      <c r="H16" s="262"/>
      <c r="I16" s="262"/>
      <c r="J16" s="262"/>
      <c r="K16" s="262"/>
      <c r="L16" s="262"/>
      <c r="M16" s="262"/>
      <c r="N16" s="263"/>
      <c r="P16" s="165"/>
      <c r="Q16" s="165"/>
      <c r="R16" s="165"/>
      <c r="S16" s="165"/>
      <c r="T16" s="165"/>
      <c r="U16" s="165"/>
      <c r="V16" s="165"/>
      <c r="W16" s="165"/>
      <c r="X16" s="165"/>
      <c r="Y16" s="165"/>
    </row>
    <row r="17" spans="1:25" x14ac:dyDescent="0.3">
      <c r="A17" s="120"/>
      <c r="B17" s="121" t="s">
        <v>0</v>
      </c>
      <c r="D17" s="161">
        <v>2009</v>
      </c>
      <c r="E17" s="209">
        <v>2010</v>
      </c>
      <c r="F17" s="209">
        <v>2011</v>
      </c>
      <c r="G17" s="209">
        <v>2012</v>
      </c>
      <c r="H17" s="209">
        <v>2013</v>
      </c>
      <c r="I17" s="209">
        <v>2014</v>
      </c>
      <c r="J17" s="209">
        <v>2015</v>
      </c>
      <c r="K17" s="209">
        <v>2016</v>
      </c>
      <c r="L17" s="209">
        <v>2017</v>
      </c>
      <c r="M17" s="209" t="s">
        <v>25</v>
      </c>
      <c r="N17" s="209">
        <v>2019</v>
      </c>
      <c r="O17" s="209">
        <v>2020</v>
      </c>
      <c r="P17" s="165"/>
      <c r="Q17" s="165"/>
      <c r="R17" s="165"/>
      <c r="S17" s="165"/>
      <c r="T17" s="165"/>
      <c r="U17" s="165"/>
      <c r="V17" s="165"/>
      <c r="W17" s="165"/>
      <c r="X17" s="165"/>
      <c r="Y17" s="165"/>
    </row>
    <row r="18" spans="1:25" x14ac:dyDescent="0.3">
      <c r="A18" s="126">
        <v>1</v>
      </c>
      <c r="B18" s="126" t="s">
        <v>1</v>
      </c>
      <c r="C18" s="126">
        <v>365</v>
      </c>
      <c r="D18" s="190">
        <f>D5/$C18</f>
        <v>1.9506849315068493</v>
      </c>
      <c r="E18" s="190">
        <f t="shared" ref="E18:O18" si="3">E5/$C18</f>
        <v>1.5561643835616439</v>
      </c>
      <c r="F18" s="190">
        <f t="shared" si="3"/>
        <v>1.4493150684931506</v>
      </c>
      <c r="G18" s="190">
        <f t="shared" si="3"/>
        <v>1.1479452054794521</v>
      </c>
      <c r="H18" s="190">
        <f t="shared" si="3"/>
        <v>1.0328767123287672</v>
      </c>
      <c r="I18" s="190">
        <f t="shared" si="3"/>
        <v>1.0164383561643835</v>
      </c>
      <c r="J18" s="190">
        <f t="shared" si="3"/>
        <v>1.0821917808219179</v>
      </c>
      <c r="K18" s="190">
        <f t="shared" si="3"/>
        <v>1.1917808219178083</v>
      </c>
      <c r="L18" s="190">
        <f t="shared" si="3"/>
        <v>1.0164383561643835</v>
      </c>
      <c r="M18" s="190">
        <f t="shared" si="3"/>
        <v>1.2410958904109588</v>
      </c>
      <c r="N18" s="190">
        <f t="shared" si="3"/>
        <v>0.97534246575342465</v>
      </c>
      <c r="O18" s="190">
        <f t="shared" si="3"/>
        <v>0.8</v>
      </c>
      <c r="P18" s="166">
        <f>(N5-M5)/M5</f>
        <v>-0.21412803532008831</v>
      </c>
      <c r="Q18" s="165"/>
      <c r="R18" s="165"/>
      <c r="S18" s="165"/>
      <c r="T18" s="165"/>
      <c r="U18" s="165"/>
      <c r="V18" s="165"/>
      <c r="W18" s="165"/>
      <c r="X18" s="165"/>
      <c r="Y18" s="165"/>
    </row>
    <row r="19" spans="1:25" x14ac:dyDescent="0.3">
      <c r="A19" s="126">
        <v>2</v>
      </c>
      <c r="B19" s="126" t="s">
        <v>2</v>
      </c>
      <c r="C19" s="126">
        <v>460</v>
      </c>
      <c r="D19" s="190">
        <f t="shared" ref="D19:O19" si="4">D6/$C19</f>
        <v>0.80217391304347829</v>
      </c>
      <c r="E19" s="190">
        <f t="shared" si="4"/>
        <v>0.64782608695652177</v>
      </c>
      <c r="F19" s="190">
        <f t="shared" si="4"/>
        <v>0.59130434782608698</v>
      </c>
      <c r="G19" s="190">
        <f t="shared" si="4"/>
        <v>0.66086956521739126</v>
      </c>
      <c r="H19" s="190">
        <f t="shared" si="4"/>
        <v>0.61521739130434783</v>
      </c>
      <c r="I19" s="190">
        <f t="shared" si="4"/>
        <v>0.72826086956521741</v>
      </c>
      <c r="J19" s="190">
        <f t="shared" si="4"/>
        <v>0.58913043478260874</v>
      </c>
      <c r="K19" s="190">
        <f t="shared" si="4"/>
        <v>0.67391304347826086</v>
      </c>
      <c r="L19" s="190">
        <f t="shared" si="4"/>
        <v>0.78913043478260869</v>
      </c>
      <c r="M19" s="190">
        <f t="shared" si="4"/>
        <v>0.5304347826086957</v>
      </c>
      <c r="N19" s="190">
        <f t="shared" si="4"/>
        <v>0.5304347826086957</v>
      </c>
      <c r="O19" s="190">
        <f t="shared" si="4"/>
        <v>0.32173913043478258</v>
      </c>
      <c r="P19" s="166">
        <f>(N6-M6)/M6</f>
        <v>0</v>
      </c>
      <c r="Q19" s="165"/>
      <c r="R19" s="165"/>
      <c r="S19" s="165"/>
      <c r="T19" s="165"/>
      <c r="U19" s="165"/>
      <c r="V19" s="165"/>
      <c r="W19" s="165"/>
      <c r="X19" s="165"/>
      <c r="Y19" s="165"/>
    </row>
    <row r="20" spans="1:25" x14ac:dyDescent="0.3">
      <c r="A20" s="126">
        <v>3</v>
      </c>
      <c r="B20" s="126" t="s">
        <v>6</v>
      </c>
      <c r="C20" s="126">
        <f>150+140+35</f>
        <v>325</v>
      </c>
      <c r="D20" s="190">
        <f t="shared" ref="D20:O20" si="5">D7/$C20</f>
        <v>3.0769230769230771E-2</v>
      </c>
      <c r="E20" s="190">
        <f t="shared" si="5"/>
        <v>0.3323076923076923</v>
      </c>
      <c r="F20" s="190">
        <f t="shared" si="5"/>
        <v>0.25230769230769229</v>
      </c>
      <c r="G20" s="190">
        <f t="shared" si="5"/>
        <v>0.36</v>
      </c>
      <c r="H20" s="190">
        <f t="shared" si="5"/>
        <v>0.38153846153846155</v>
      </c>
      <c r="I20" s="190">
        <f t="shared" si="5"/>
        <v>0.38769230769230767</v>
      </c>
      <c r="J20" s="190">
        <f t="shared" si="5"/>
        <v>0.28307692307692306</v>
      </c>
      <c r="K20" s="190">
        <f t="shared" si="5"/>
        <v>0.14461538461538462</v>
      </c>
      <c r="L20" s="190">
        <f t="shared" si="5"/>
        <v>0.27384615384615385</v>
      </c>
      <c r="M20" s="190">
        <f t="shared" si="5"/>
        <v>0.26153846153846155</v>
      </c>
      <c r="N20" s="190">
        <f t="shared" si="5"/>
        <v>0.24307692307692308</v>
      </c>
      <c r="O20" s="190">
        <f t="shared" si="5"/>
        <v>0.19692307692307692</v>
      </c>
      <c r="P20" s="166">
        <f>(N7-M7)/M7</f>
        <v>-7.0588235294117646E-2</v>
      </c>
      <c r="Q20" s="165"/>
      <c r="R20" s="165"/>
      <c r="S20" s="165"/>
      <c r="T20" s="165"/>
      <c r="U20" s="165"/>
      <c r="V20" s="165"/>
      <c r="W20" s="165"/>
      <c r="X20" s="165"/>
      <c r="Y20" s="165"/>
    </row>
    <row r="21" spans="1:25" x14ac:dyDescent="0.3">
      <c r="A21" s="126">
        <v>4</v>
      </c>
      <c r="B21" s="126" t="s">
        <v>5</v>
      </c>
      <c r="C21" s="126">
        <v>80</v>
      </c>
      <c r="D21" s="190">
        <f t="shared" ref="D21:O21" si="6">D8/$C21</f>
        <v>0.61250000000000004</v>
      </c>
      <c r="E21" s="190">
        <f t="shared" si="6"/>
        <v>0.6875</v>
      </c>
      <c r="F21" s="190">
        <f t="shared" si="6"/>
        <v>0.53749999999999998</v>
      </c>
      <c r="G21" s="190">
        <f t="shared" si="6"/>
        <v>0.61250000000000004</v>
      </c>
      <c r="H21" s="190">
        <f t="shared" si="6"/>
        <v>0.72499999999999998</v>
      </c>
      <c r="I21" s="190">
        <f t="shared" si="6"/>
        <v>0.86250000000000004</v>
      </c>
      <c r="J21" s="190">
        <f t="shared" si="6"/>
        <v>0.47499999999999998</v>
      </c>
      <c r="K21" s="190">
        <f t="shared" si="6"/>
        <v>1</v>
      </c>
      <c r="L21" s="190">
        <f t="shared" si="6"/>
        <v>0.52500000000000002</v>
      </c>
      <c r="M21" s="190">
        <f t="shared" si="6"/>
        <v>0.6</v>
      </c>
      <c r="N21" s="190">
        <f t="shared" si="6"/>
        <v>0.5625</v>
      </c>
      <c r="O21" s="190">
        <f t="shared" si="6"/>
        <v>0.5</v>
      </c>
      <c r="P21" s="166">
        <f>(N8-M8)/M8</f>
        <v>-6.25E-2</v>
      </c>
      <c r="Q21" s="165"/>
      <c r="R21" s="165"/>
      <c r="S21" s="165"/>
      <c r="T21" s="165"/>
      <c r="U21" s="165"/>
      <c r="V21" s="165"/>
      <c r="W21" s="165"/>
      <c r="X21" s="165"/>
      <c r="Y21" s="165"/>
    </row>
    <row r="22" spans="1:25" x14ac:dyDescent="0.3">
      <c r="A22" s="126">
        <v>5</v>
      </c>
      <c r="B22" s="126" t="s">
        <v>4</v>
      </c>
      <c r="C22" s="126">
        <v>210</v>
      </c>
      <c r="D22" s="190">
        <f t="shared" ref="D22:O22" si="7">D9/$C22</f>
        <v>0.78095238095238095</v>
      </c>
      <c r="E22" s="190">
        <f t="shared" si="7"/>
        <v>0.98095238095238091</v>
      </c>
      <c r="F22" s="190">
        <f t="shared" si="7"/>
        <v>1.1333333333333333</v>
      </c>
      <c r="G22" s="190">
        <f t="shared" si="7"/>
        <v>0.97619047619047616</v>
      </c>
      <c r="H22" s="190">
        <f t="shared" si="7"/>
        <v>0.67619047619047623</v>
      </c>
      <c r="I22" s="190">
        <f t="shared" si="7"/>
        <v>0.78095238095238095</v>
      </c>
      <c r="J22" s="190">
        <f t="shared" si="7"/>
        <v>0.68571428571428572</v>
      </c>
      <c r="K22" s="190">
        <f t="shared" si="7"/>
        <v>0.22380952380952382</v>
      </c>
      <c r="L22" s="190">
        <f t="shared" si="7"/>
        <v>0.56666666666666665</v>
      </c>
      <c r="M22" s="190">
        <f t="shared" si="7"/>
        <v>0.53333333333333333</v>
      </c>
      <c r="N22" s="190">
        <f t="shared" si="7"/>
        <v>0.60952380952380958</v>
      </c>
      <c r="O22" s="190">
        <f t="shared" si="7"/>
        <v>0.50476190476190474</v>
      </c>
      <c r="P22" s="166">
        <f>(N9-M9)/M9</f>
        <v>0.14285714285714285</v>
      </c>
      <c r="Q22" s="165"/>
      <c r="R22" s="165"/>
      <c r="S22" s="165"/>
      <c r="T22" s="165"/>
      <c r="U22" s="165"/>
      <c r="V22" s="165"/>
      <c r="W22" s="165"/>
      <c r="X22" s="165"/>
      <c r="Y22" s="165"/>
    </row>
    <row r="23" spans="1:25" ht="13.2" customHeight="1" x14ac:dyDescent="0.3">
      <c r="B23" s="132" t="s">
        <v>10</v>
      </c>
      <c r="C23" s="106">
        <f>SUM(C18:C22)</f>
        <v>1440</v>
      </c>
      <c r="D23" s="232">
        <f>D10/$C$23</f>
        <v>0.90555555555555556</v>
      </c>
      <c r="E23" s="232">
        <f t="shared" ref="E23:M23" si="8">E10/$C$23</f>
        <v>0.85763888888888884</v>
      </c>
      <c r="F23" s="232">
        <f t="shared" si="8"/>
        <v>0.80833333333333335</v>
      </c>
      <c r="G23" s="232">
        <f t="shared" si="8"/>
        <v>0.75972222222222219</v>
      </c>
      <c r="H23" s="232">
        <f t="shared" si="8"/>
        <v>0.68333333333333335</v>
      </c>
      <c r="I23" s="232">
        <f t="shared" si="8"/>
        <v>0.73958333333333337</v>
      </c>
      <c r="J23" s="232">
        <f t="shared" si="8"/>
        <v>0.65277777777777779</v>
      </c>
      <c r="K23" s="232">
        <f t="shared" si="8"/>
        <v>0.6381944444444444</v>
      </c>
      <c r="L23" s="232">
        <f t="shared" si="8"/>
        <v>0.68333333333333335</v>
      </c>
      <c r="M23" s="232">
        <f t="shared" si="8"/>
        <v>0.65416666666666667</v>
      </c>
      <c r="N23" s="232">
        <f>N10/$C$23</f>
        <v>0.59166666666666667</v>
      </c>
      <c r="O23" s="232">
        <f>O10/$C$23</f>
        <v>0.4513888888888889</v>
      </c>
      <c r="P23" s="165"/>
      <c r="Q23" s="165"/>
      <c r="R23" s="165"/>
      <c r="S23" s="165"/>
      <c r="T23" s="165"/>
      <c r="U23" s="165"/>
      <c r="V23" s="165"/>
      <c r="W23" s="165"/>
      <c r="X23" s="165"/>
      <c r="Y23" s="165"/>
    </row>
    <row r="24" spans="1:25" x14ac:dyDescent="0.3">
      <c r="A24" s="136"/>
      <c r="B24" s="126" t="s">
        <v>20</v>
      </c>
      <c r="D24" s="233">
        <f>AVERAGE(D23:M23)</f>
        <v>0.73826388888888883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</row>
    <row r="25" spans="1:25" x14ac:dyDescent="0.3">
      <c r="A25" s="136"/>
      <c r="B25" s="136"/>
      <c r="D25" s="173"/>
      <c r="E25" s="165"/>
      <c r="F25" s="173">
        <f>AVERAGE(D18:F18)</f>
        <v>1.6520547945205479</v>
      </c>
      <c r="G25" s="173"/>
      <c r="H25" s="173">
        <f>AVERAGE(E18:G18)</f>
        <v>1.3844748858447489</v>
      </c>
      <c r="I25" s="173"/>
      <c r="J25" s="173"/>
      <c r="K25" s="173"/>
      <c r="L25" s="173"/>
      <c r="M25" s="173"/>
      <c r="N25" s="173"/>
      <c r="P25" s="165"/>
      <c r="Q25" s="165"/>
      <c r="R25" s="165"/>
      <c r="S25" s="165"/>
      <c r="T25" s="165"/>
      <c r="U25" s="165"/>
      <c r="V25" s="165"/>
      <c r="W25" s="165"/>
      <c r="X25" s="165"/>
      <c r="Y25" s="165"/>
    </row>
    <row r="26" spans="1:25" x14ac:dyDescent="0.3">
      <c r="A26" s="136"/>
      <c r="B26" s="136"/>
      <c r="D26" s="165"/>
      <c r="E26" s="165"/>
      <c r="F26" s="173">
        <f>AVERAGE(D19:F19)</f>
        <v>0.68043478260869572</v>
      </c>
      <c r="G26" s="173"/>
      <c r="H26" s="173">
        <f>AVERAGE(E19:G19)</f>
        <v>0.63333333333333341</v>
      </c>
      <c r="I26" s="173"/>
      <c r="J26" s="173"/>
      <c r="K26" s="173"/>
      <c r="L26" s="173"/>
      <c r="M26" s="173"/>
      <c r="N26" s="173"/>
      <c r="P26" s="165"/>
      <c r="Q26" s="165"/>
      <c r="R26" s="165"/>
      <c r="S26" s="165"/>
      <c r="T26" s="165"/>
      <c r="U26" s="165"/>
      <c r="V26" s="165"/>
      <c r="W26" s="165"/>
      <c r="X26" s="165"/>
      <c r="Y26" s="165"/>
    </row>
    <row r="27" spans="1:25" x14ac:dyDescent="0.3">
      <c r="A27" s="136"/>
      <c r="B27" s="136"/>
      <c r="D27" s="165"/>
      <c r="E27" s="165"/>
      <c r="F27" s="173">
        <f>AVERAGE(D20:F20)</f>
        <v>0.20512820512820515</v>
      </c>
      <c r="G27" s="173"/>
      <c r="H27" s="173">
        <f>AVERAGE(E20:G20)</f>
        <v>0.31487179487179484</v>
      </c>
      <c r="I27" s="173"/>
      <c r="J27" s="173"/>
      <c r="K27" s="173"/>
      <c r="L27" s="173"/>
      <c r="M27" s="173"/>
      <c r="N27" s="173"/>
      <c r="P27" s="165"/>
      <c r="Q27" s="165"/>
      <c r="R27" s="165"/>
      <c r="S27" s="165"/>
      <c r="T27" s="165"/>
      <c r="U27" s="165"/>
      <c r="V27" s="165"/>
      <c r="W27" s="165"/>
      <c r="X27" s="165"/>
      <c r="Y27" s="165"/>
    </row>
    <row r="28" spans="1:25" x14ac:dyDescent="0.3">
      <c r="A28" s="136"/>
      <c r="B28" s="136"/>
      <c r="D28" s="165"/>
      <c r="E28" s="165"/>
      <c r="F28" s="173">
        <f>AVERAGE(D21:F21)</f>
        <v>0.61249999999999993</v>
      </c>
      <c r="G28" s="173"/>
      <c r="H28" s="173">
        <f>AVERAGE(E21:G21)</f>
        <v>0.61250000000000004</v>
      </c>
      <c r="I28" s="173"/>
      <c r="J28" s="173"/>
      <c r="K28" s="173"/>
      <c r="L28" s="173"/>
      <c r="M28" s="173"/>
      <c r="N28" s="173"/>
      <c r="P28" s="165"/>
      <c r="Q28" s="165"/>
      <c r="R28" s="165"/>
      <c r="S28" s="165"/>
      <c r="T28" s="165"/>
      <c r="U28" s="165"/>
      <c r="V28" s="165"/>
      <c r="W28" s="165"/>
      <c r="X28" s="165"/>
      <c r="Y28" s="165"/>
    </row>
    <row r="29" spans="1:25" x14ac:dyDescent="0.3">
      <c r="A29" s="136"/>
      <c r="B29" s="136"/>
      <c r="D29" s="165"/>
      <c r="E29" s="165"/>
      <c r="F29" s="173">
        <f>AVERAGE(D22:F22)</f>
        <v>0.96507936507936509</v>
      </c>
      <c r="G29" s="173"/>
      <c r="H29" s="173">
        <f>AVERAGE(E22:G22)</f>
        <v>1.0301587301587303</v>
      </c>
      <c r="I29" s="173"/>
      <c r="J29" s="173"/>
      <c r="K29" s="173"/>
      <c r="L29" s="173"/>
      <c r="M29" s="173"/>
      <c r="N29" s="173"/>
      <c r="P29" s="165"/>
      <c r="Q29" s="165"/>
      <c r="R29" s="165"/>
      <c r="S29" s="165"/>
      <c r="T29" s="165"/>
      <c r="U29" s="165"/>
      <c r="V29" s="165"/>
      <c r="W29" s="165"/>
      <c r="X29" s="165"/>
      <c r="Y29" s="165"/>
    </row>
    <row r="30" spans="1:25" x14ac:dyDescent="0.3">
      <c r="A30" s="136"/>
      <c r="B30" s="136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</row>
    <row r="31" spans="1:25" x14ac:dyDescent="0.3">
      <c r="A31" s="136"/>
      <c r="B31" s="136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</row>
    <row r="32" spans="1:25" x14ac:dyDescent="0.3">
      <c r="A32" s="136"/>
      <c r="B32" s="136"/>
      <c r="D32" s="165"/>
      <c r="E32" s="165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</row>
    <row r="33" spans="1:25" x14ac:dyDescent="0.3">
      <c r="A33" s="136"/>
      <c r="B33" s="136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</row>
    <row r="34" spans="1:25" x14ac:dyDescent="0.3">
      <c r="A34" s="136"/>
      <c r="B34" s="136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</row>
    <row r="35" spans="1:25" x14ac:dyDescent="0.3">
      <c r="A35" s="136"/>
      <c r="B35" s="136"/>
      <c r="D35" s="165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</row>
    <row r="36" spans="1:25" x14ac:dyDescent="0.3">
      <c r="A36" s="136"/>
      <c r="B36" s="136"/>
      <c r="D36" s="165"/>
      <c r="E36" s="165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</row>
    <row r="37" spans="1:25" x14ac:dyDescent="0.3">
      <c r="A37" s="136"/>
      <c r="B37" s="136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</row>
    <row r="38" spans="1:25" x14ac:dyDescent="0.3">
      <c r="A38" s="136"/>
      <c r="B38" s="136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</row>
    <row r="39" spans="1:25" x14ac:dyDescent="0.3">
      <c r="A39" s="136"/>
      <c r="B39" s="136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</row>
    <row r="40" spans="1:25" x14ac:dyDescent="0.3">
      <c r="A40" s="136"/>
      <c r="B40" s="136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</row>
    <row r="41" spans="1:25" x14ac:dyDescent="0.3">
      <c r="A41" s="136"/>
      <c r="B41" s="136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</row>
    <row r="42" spans="1:25" x14ac:dyDescent="0.3">
      <c r="A42" s="136"/>
      <c r="B42" s="136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</row>
    <row r="43" spans="1:25" x14ac:dyDescent="0.3">
      <c r="A43" s="136"/>
      <c r="B43" s="136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</row>
  </sheetData>
  <mergeCells count="6">
    <mergeCell ref="D3:N3"/>
    <mergeCell ref="D16:N16"/>
    <mergeCell ref="A1:B1"/>
    <mergeCell ref="D1:Y1"/>
    <mergeCell ref="A2:B2"/>
    <mergeCell ref="D2:Y2"/>
  </mergeCells>
  <pageMargins left="0.7" right="0.7" top="0.75" bottom="0.75" header="0.31496062000000002" footer="0.31496062000000002"/>
  <pageSetup paperSize="9" orientation="portrait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14</vt:i4>
      </vt:variant>
    </vt:vector>
  </HeadingPairs>
  <TitlesOfParts>
    <vt:vector size="14" baseType="lpstr">
      <vt:lpstr>01 ARGINDARRA</vt:lpstr>
      <vt:lpstr>02 BEROKUNTZA</vt:lpstr>
      <vt:lpstr>03 KONTSUMOAK</vt:lpstr>
      <vt:lpstr>04 GRAFIKAK</vt:lpstr>
      <vt:lpstr>Egoitza Nagusiak_Argindarra</vt:lpstr>
      <vt:lpstr>Egoitza Nagusiak_Gasa</vt:lpstr>
      <vt:lpstr>Egoitza Nagusiak_Ura</vt:lpstr>
      <vt:lpstr>Egoitza Nagusiak_Papera</vt:lpstr>
      <vt:lpstr>Egoitza Nagusiak_Toner</vt:lpstr>
      <vt:lpstr>Suhiltzaile Parkeak</vt:lpstr>
      <vt:lpstr>Aterpetxeak</vt:lpstr>
      <vt:lpstr>Koldo Mitxelena</vt:lpstr>
      <vt:lpstr>Fraisoro</vt:lpstr>
      <vt:lpstr>Egogain</vt:lpstr>
    </vt:vector>
  </TitlesOfParts>
  <Company>IZFE,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IZFE</dc:creator>
  <cp:lastModifiedBy>Administrador</cp:lastModifiedBy>
  <dcterms:created xsi:type="dcterms:W3CDTF">2012-02-02T12:44:02Z</dcterms:created>
  <dcterms:modified xsi:type="dcterms:W3CDTF">2021-04-06T10:51:12Z</dcterms:modified>
</cp:coreProperties>
</file>