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</sheets>
  <definedNames>
    <definedName name="_xlnm.Print_Area" localSheetId="0">'Hoja1'!$A$1:$P$34</definedName>
  </definedNames>
  <calcPr fullCalcOnLoad="1"/>
</workbook>
</file>

<file path=xl/sharedStrings.xml><?xml version="1.0" encoding="utf-8"?>
<sst xmlns="http://schemas.openxmlformats.org/spreadsheetml/2006/main" count="278" uniqueCount="33">
  <si>
    <t>FORMALIZATUTAKO ZORRA / DEUDA FORMALIZADA</t>
  </si>
  <si>
    <t xml:space="preserve">   Mila eurokotan / Miles de euros</t>
  </si>
  <si>
    <t xml:space="preserve">  E.I.B.ren MAILEGUA - Nafarroako autobia  / PRÉSTAMO  B.E.I - Autovía de Navarra</t>
  </si>
  <si>
    <t xml:space="preserve">  E.I.B.ren MAILEGUA AP-1 Autobidea (1go tartea) / PRÉSTAMO  B.E.I - Autopista AP-1 (1er tramo)</t>
  </si>
  <si>
    <t xml:space="preserve">  E.I.B.ren MAILEGUA AP-1 Autobidea (2. tartea) / PRÉSTAMO  B.E.I - Autopista AP-1 (2º tramo)</t>
  </si>
  <si>
    <t xml:space="preserve">  BANCO SANTANDERen MAILEGUA / PRÉSTAMO  BANCO SANTANDER</t>
  </si>
  <si>
    <t xml:space="preserve">  CAIXABANKen MAILEGUA / PRÉSTAMO  CAIXABANK</t>
  </si>
  <si>
    <t xml:space="preserve">  BANKIAren MAILEGUA / PRÉSTAMO  BANKIA</t>
  </si>
  <si>
    <t xml:space="preserve">  BANCO SABADELLen MAILEGUA / PRÉSTAMO  BANCO SABADELL</t>
  </si>
  <si>
    <t xml:space="preserve">  KUTXABANKen MAILEGUA / PRÉSTAMO  KUTXABANK</t>
  </si>
  <si>
    <t xml:space="preserve">  BANKOAren MAILEGUA / PRÉSTAMO  BANKOA </t>
  </si>
  <si>
    <t xml:space="preserve">  CAIXABANKen MAILEGUA 2 / PRÉSTAMO  CAIXABANK 2 </t>
  </si>
  <si>
    <t xml:space="preserve">  BANCO SABADELLen MAILEGUA 2 / PRÉSTAMO  BANCO SABADELL 2</t>
  </si>
  <si>
    <t xml:space="preserve">  KUTXABANKen MAILEGUA 2 / PRÉSTAMO  KUTXABANK 2</t>
  </si>
  <si>
    <t xml:space="preserve">  BANKIAren MAILEGUA 2 / PRÉSTAMO  BANKIA 2</t>
  </si>
  <si>
    <t xml:space="preserve">  BANKOAren MAILEGUA 2 / PRÉSTAMO  BANKOA 2</t>
  </si>
  <si>
    <t xml:space="preserve">  BBVAren MAILEGUA / PRÉSTAMO  BBVA</t>
  </si>
  <si>
    <t xml:space="preserve"> BANKINTERen MAILEGUA / PRÉSTAMO  BANKINTER</t>
  </si>
  <si>
    <t xml:space="preserve">  EUSKO JAURLARITZAren MAILEGUA / PRÉSTAMO  GOB. VASCO</t>
  </si>
  <si>
    <t xml:space="preserve">  GUZTIRA / TOTAL</t>
  </si>
  <si>
    <t xml:space="preserve">  KREDITU LERROAK / LÍNEAS DE CRÉDITO</t>
  </si>
  <si>
    <t xml:space="preserve">  1go OBLIGAZIO JAULKIPENA 94/2 / 1ª EMISIÓN DE OBLIGACIONES 2/94</t>
  </si>
  <si>
    <t xml:space="preserve">  2. OBLIGAZIO JAULKIPENA 96/11 / 2ª EMISIÓN DE OBLIGACIONES 11/96</t>
  </si>
  <si>
    <t>-</t>
  </si>
  <si>
    <t xml:space="preserve">  DEUTSCHE PFANDBRIEFBANKen MAILEGUA / PRÉSTAMO  DEUTSCHE PFANDBRIEFBANK</t>
  </si>
  <si>
    <t xml:space="preserve">  KUTXABANKen MAILEGUA 3 / PRÉSTAMO  KUTXABANK 3</t>
  </si>
  <si>
    <t xml:space="preserve"> BIZTANLEKO  ZORPETZEA EUROTAN / ENDEUDAMIENTO POR HABITANTE EN €</t>
  </si>
  <si>
    <t xml:space="preserve">  KUTXABANKen MAILEGUA 4 / PRÉSTAMO  KUTXABANK 4</t>
  </si>
  <si>
    <t xml:space="preserve">  KUTXABANKen MAILEGUA 5 / PRÉSTAMO  KUTXABANK 5</t>
  </si>
  <si>
    <t xml:space="preserve">  BBVAren MAILEGUA 2  / PRÉSTAMO  BBVA 2</t>
  </si>
  <si>
    <t xml:space="preserve">  BBVAren MAILEGUA 3 / PRÉSTAMO  BBVA 3</t>
  </si>
  <si>
    <t xml:space="preserve"> BANCO SABADELLen MAILEGUA 3  / PRÉSTAMO  SABADELL 3</t>
  </si>
  <si>
    <t>ZORPETZEAREN BILAKAERA / EVOLUCIÓN DEL ENDEUDAMIENTO 2003-2016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</si>
</sst>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9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3" borderId="10" xfId="52" applyNumberFormat="1" applyFont="1" applyFill="1" applyBorder="1" applyAlignment="1">
      <alignment horizontal="right" vertical="center" inden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right" vertical="center" indent="1"/>
    </xf>
    <xf numFmtId="4" fontId="2" fillId="34" borderId="12" xfId="52" applyNumberFormat="1" applyFont="1" applyFill="1" applyBorder="1" applyAlignment="1">
      <alignment horizontal="right" vertical="center" indent="1"/>
    </xf>
    <xf numFmtId="0" fontId="1" fillId="34" borderId="13" xfId="0" applyFont="1" applyFill="1" applyBorder="1" applyAlignment="1">
      <alignment horizontal="center" vertical="center" wrapText="1"/>
    </xf>
    <xf numFmtId="4" fontId="3" fillId="33" borderId="14" xfId="52" applyNumberFormat="1" applyFont="1" applyFill="1" applyBorder="1" applyAlignment="1">
      <alignment horizontal="right" vertical="center" indent="1"/>
    </xf>
    <xf numFmtId="0" fontId="1" fillId="34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" fontId="3" fillId="33" borderId="18" xfId="52" applyNumberFormat="1" applyFont="1" applyFill="1" applyBorder="1" applyAlignment="1">
      <alignment horizontal="right" vertical="center" indent="1"/>
    </xf>
    <xf numFmtId="0" fontId="2" fillId="33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4" fontId="3" fillId="33" borderId="21" xfId="52" applyNumberFormat="1" applyFont="1" applyFill="1" applyBorder="1" applyAlignment="1">
      <alignment horizontal="right" vertical="center" indent="1"/>
    </xf>
    <xf numFmtId="4" fontId="3" fillId="33" borderId="22" xfId="52" applyNumberFormat="1" applyFont="1" applyFill="1" applyBorder="1" applyAlignment="1">
      <alignment horizontal="right" vertical="center" indent="1"/>
    </xf>
    <xf numFmtId="4" fontId="3" fillId="33" borderId="23" xfId="52" applyNumberFormat="1" applyFont="1" applyFill="1" applyBorder="1" applyAlignment="1">
      <alignment horizontal="right" vertical="center" indent="1"/>
    </xf>
    <xf numFmtId="4" fontId="3" fillId="33" borderId="24" xfId="52" applyNumberFormat="1" applyFont="1" applyFill="1" applyBorder="1" applyAlignment="1">
      <alignment horizontal="right" vertical="center" indent="1"/>
    </xf>
    <xf numFmtId="4" fontId="3" fillId="33" borderId="25" xfId="52" applyNumberFormat="1" applyFont="1" applyFill="1" applyBorder="1" applyAlignment="1">
      <alignment horizontal="right" vertical="center" indent="1"/>
    </xf>
    <xf numFmtId="4" fontId="2" fillId="34" borderId="20" xfId="52" applyNumberFormat="1" applyFont="1" applyFill="1" applyBorder="1" applyAlignment="1">
      <alignment horizontal="right" vertical="center" indent="1"/>
    </xf>
    <xf numFmtId="4" fontId="3" fillId="33" borderId="26" xfId="52" applyNumberFormat="1" applyFont="1" applyFill="1" applyBorder="1" applyAlignment="1">
      <alignment horizontal="right" vertical="center" indent="1"/>
    </xf>
    <xf numFmtId="4" fontId="3" fillId="33" borderId="27" xfId="52" applyNumberFormat="1" applyFont="1" applyFill="1" applyBorder="1" applyAlignment="1">
      <alignment horizontal="right" vertical="center" indent="1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tabSelected="1" view="pageBreakPreview" zoomScaleSheetLayoutView="100" zoomScalePageLayoutView="0" workbookViewId="0" topLeftCell="F22">
      <selection activeCell="P33" sqref="P33"/>
    </sheetView>
  </sheetViews>
  <sheetFormatPr defaultColWidth="9.140625" defaultRowHeight="12.75"/>
  <cols>
    <col min="1" max="1" width="3.140625" style="3" customWidth="1"/>
    <col min="2" max="2" width="78.57421875" style="3" customWidth="1"/>
    <col min="3" max="15" width="14.57421875" style="3" customWidth="1"/>
    <col min="16" max="16" width="14.421875" style="3" customWidth="1"/>
  </cols>
  <sheetData>
    <row r="1" ht="24" customHeight="1" thickBot="1"/>
    <row r="2" spans="2:16" ht="43.5" customHeight="1" thickBot="1">
      <c r="B2" s="29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ht="50.25" customHeight="1" thickBot="1">
      <c r="A3" s="1"/>
      <c r="B3" s="1"/>
      <c r="C3" s="1"/>
      <c r="D3" s="1"/>
      <c r="E3" s="1"/>
      <c r="F3" s="1"/>
      <c r="G3" s="1"/>
      <c r="H3" s="1"/>
      <c r="I3" s="26"/>
      <c r="J3" s="26"/>
      <c r="K3" s="26"/>
      <c r="L3" s="26"/>
      <c r="M3" s="26"/>
      <c r="N3" s="27"/>
      <c r="O3" s="27"/>
      <c r="P3" s="27" t="s">
        <v>1</v>
      </c>
    </row>
    <row r="4" spans="1:16" ht="37.5" customHeight="1" thickBot="1">
      <c r="A4" s="2"/>
      <c r="B4" s="9" t="s">
        <v>0</v>
      </c>
      <c r="C4" s="6">
        <v>2003</v>
      </c>
      <c r="D4" s="6">
        <v>2004</v>
      </c>
      <c r="E4" s="6">
        <v>2005</v>
      </c>
      <c r="F4" s="6">
        <v>2006</v>
      </c>
      <c r="G4" s="6">
        <v>2007</v>
      </c>
      <c r="H4" s="6">
        <v>2008</v>
      </c>
      <c r="I4" s="6">
        <v>2009</v>
      </c>
      <c r="J4" s="6">
        <v>2010</v>
      </c>
      <c r="K4" s="6">
        <v>2011</v>
      </c>
      <c r="L4" s="6">
        <v>2012</v>
      </c>
      <c r="M4" s="6">
        <v>2013</v>
      </c>
      <c r="N4" s="6">
        <v>2014</v>
      </c>
      <c r="O4" s="6">
        <v>2015</v>
      </c>
      <c r="P4" s="17">
        <v>2016</v>
      </c>
    </row>
    <row r="5" spans="1:16" ht="33" customHeight="1">
      <c r="A5" s="2"/>
      <c r="B5" s="12" t="s">
        <v>21</v>
      </c>
      <c r="C5" s="15">
        <v>72121.2</v>
      </c>
      <c r="D5" s="15">
        <v>0</v>
      </c>
      <c r="E5" s="15" t="s">
        <v>23</v>
      </c>
      <c r="F5" s="15" t="s">
        <v>23</v>
      </c>
      <c r="G5" s="15" t="s">
        <v>23</v>
      </c>
      <c r="H5" s="15" t="s">
        <v>23</v>
      </c>
      <c r="I5" s="15" t="s">
        <v>23</v>
      </c>
      <c r="J5" s="15" t="s">
        <v>23</v>
      </c>
      <c r="K5" s="15" t="s">
        <v>23</v>
      </c>
      <c r="L5" s="15" t="s">
        <v>23</v>
      </c>
      <c r="M5" s="15" t="s">
        <v>23</v>
      </c>
      <c r="N5" s="15" t="s">
        <v>23</v>
      </c>
      <c r="O5" s="15" t="s">
        <v>23</v>
      </c>
      <c r="P5" s="18" t="s">
        <v>23</v>
      </c>
    </row>
    <row r="6" spans="1:16" ht="33" customHeight="1">
      <c r="A6" s="2"/>
      <c r="B6" s="12" t="s">
        <v>22</v>
      </c>
      <c r="C6" s="5">
        <v>90151.82</v>
      </c>
      <c r="D6" s="5">
        <v>90151.82</v>
      </c>
      <c r="E6" s="5">
        <v>90151.82</v>
      </c>
      <c r="F6" s="5">
        <v>0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5" t="s">
        <v>23</v>
      </c>
      <c r="M6" s="5" t="s">
        <v>23</v>
      </c>
      <c r="N6" s="5" t="s">
        <v>23</v>
      </c>
      <c r="O6" s="5" t="s">
        <v>23</v>
      </c>
      <c r="P6" s="19" t="s">
        <v>23</v>
      </c>
    </row>
    <row r="7" spans="1:16" ht="33" customHeight="1">
      <c r="A7" s="2"/>
      <c r="B7" s="12" t="s">
        <v>2</v>
      </c>
      <c r="C7" s="5">
        <v>32362.19</v>
      </c>
      <c r="D7" s="5">
        <v>27739.02</v>
      </c>
      <c r="E7" s="5">
        <v>23115.85</v>
      </c>
      <c r="F7" s="5">
        <v>18492.68</v>
      </c>
      <c r="G7" s="5">
        <v>13869.51</v>
      </c>
      <c r="H7" s="5">
        <v>9246.34</v>
      </c>
      <c r="I7" s="5">
        <v>4623.17</v>
      </c>
      <c r="J7" s="5">
        <v>0</v>
      </c>
      <c r="K7" s="5" t="s">
        <v>23</v>
      </c>
      <c r="L7" s="5" t="s">
        <v>23</v>
      </c>
      <c r="M7" s="5" t="s">
        <v>23</v>
      </c>
      <c r="N7" s="5" t="s">
        <v>23</v>
      </c>
      <c r="O7" s="5" t="s">
        <v>23</v>
      </c>
      <c r="P7" s="19" t="s">
        <v>23</v>
      </c>
    </row>
    <row r="8" spans="2:16" ht="30" customHeight="1">
      <c r="B8" s="12" t="s">
        <v>3</v>
      </c>
      <c r="C8" s="5" t="s">
        <v>23</v>
      </c>
      <c r="D8" s="5" t="s">
        <v>23</v>
      </c>
      <c r="E8" s="5" t="s">
        <v>23</v>
      </c>
      <c r="F8" s="5" t="s">
        <v>23</v>
      </c>
      <c r="G8" s="5">
        <v>46500</v>
      </c>
      <c r="H8" s="5">
        <f aca="true" t="shared" si="0" ref="H8:O8">G8-2325</f>
        <v>44175</v>
      </c>
      <c r="I8" s="5">
        <f t="shared" si="0"/>
        <v>41850</v>
      </c>
      <c r="J8" s="5">
        <f t="shared" si="0"/>
        <v>39525</v>
      </c>
      <c r="K8" s="5">
        <f t="shared" si="0"/>
        <v>37200</v>
      </c>
      <c r="L8" s="5">
        <f t="shared" si="0"/>
        <v>34875</v>
      </c>
      <c r="M8" s="5">
        <f t="shared" si="0"/>
        <v>32550</v>
      </c>
      <c r="N8" s="5">
        <f t="shared" si="0"/>
        <v>30225</v>
      </c>
      <c r="O8" s="5">
        <f t="shared" si="0"/>
        <v>27900</v>
      </c>
      <c r="P8" s="19">
        <f>O8-2325</f>
        <v>25575</v>
      </c>
    </row>
    <row r="9" spans="1:16" ht="30" customHeight="1">
      <c r="A9" s="4"/>
      <c r="B9" s="12" t="s">
        <v>4</v>
      </c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>
        <v>53500</v>
      </c>
      <c r="I9" s="5">
        <f aca="true" t="shared" si="1" ref="I9:O9">H9-2140</f>
        <v>51360</v>
      </c>
      <c r="J9" s="5">
        <f t="shared" si="1"/>
        <v>49220</v>
      </c>
      <c r="K9" s="5">
        <f t="shared" si="1"/>
        <v>47080</v>
      </c>
      <c r="L9" s="5">
        <f t="shared" si="1"/>
        <v>44940</v>
      </c>
      <c r="M9" s="5">
        <f t="shared" si="1"/>
        <v>42800</v>
      </c>
      <c r="N9" s="5">
        <f t="shared" si="1"/>
        <v>40660</v>
      </c>
      <c r="O9" s="5">
        <f t="shared" si="1"/>
        <v>38520</v>
      </c>
      <c r="P9" s="19">
        <f>O9-2140</f>
        <v>36380</v>
      </c>
    </row>
    <row r="10" spans="1:16" ht="30" customHeight="1">
      <c r="A10" s="4"/>
      <c r="B10" s="13" t="s">
        <v>5</v>
      </c>
      <c r="C10" s="5" t="s">
        <v>23</v>
      </c>
      <c r="D10" s="5" t="s">
        <v>23</v>
      </c>
      <c r="E10" s="5" t="s">
        <v>23</v>
      </c>
      <c r="F10" s="5" t="s">
        <v>23</v>
      </c>
      <c r="G10" s="5" t="s">
        <v>23</v>
      </c>
      <c r="H10" s="5" t="s">
        <v>23</v>
      </c>
      <c r="I10" s="5">
        <v>82000</v>
      </c>
      <c r="J10" s="5">
        <f>I10-16400</f>
        <v>65600</v>
      </c>
      <c r="K10" s="5">
        <f>J10-16400</f>
        <v>49200</v>
      </c>
      <c r="L10" s="5">
        <f>K10-16400</f>
        <v>32800</v>
      </c>
      <c r="M10" s="5">
        <f>L10-16400</f>
        <v>16400</v>
      </c>
      <c r="N10" s="5">
        <f>M10-16400</f>
        <v>0</v>
      </c>
      <c r="O10" s="5" t="s">
        <v>23</v>
      </c>
      <c r="P10" s="19" t="s">
        <v>23</v>
      </c>
    </row>
    <row r="11" spans="1:16" ht="30" customHeight="1">
      <c r="A11" s="4"/>
      <c r="B11" s="13" t="s">
        <v>8</v>
      </c>
      <c r="C11" s="5" t="s">
        <v>23</v>
      </c>
      <c r="D11" s="5" t="s">
        <v>23</v>
      </c>
      <c r="E11" s="5" t="s">
        <v>23</v>
      </c>
      <c r="F11" s="5" t="s">
        <v>23</v>
      </c>
      <c r="G11" s="5" t="s">
        <v>23</v>
      </c>
      <c r="H11" s="5" t="s">
        <v>23</v>
      </c>
      <c r="I11" s="5">
        <v>20000</v>
      </c>
      <c r="J11" s="5">
        <v>20000</v>
      </c>
      <c r="K11" s="5">
        <v>20000</v>
      </c>
      <c r="L11" s="5">
        <v>20000</v>
      </c>
      <c r="M11" s="5">
        <v>20000</v>
      </c>
      <c r="N11" s="5">
        <v>0</v>
      </c>
      <c r="O11" s="5" t="s">
        <v>23</v>
      </c>
      <c r="P11" s="19" t="s">
        <v>23</v>
      </c>
    </row>
    <row r="12" spans="1:16" ht="30" customHeight="1">
      <c r="A12" s="4"/>
      <c r="B12" s="13" t="s">
        <v>6</v>
      </c>
      <c r="C12" s="5" t="s">
        <v>23</v>
      </c>
      <c r="D12" s="5" t="s">
        <v>23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>
        <v>50000</v>
      </c>
      <c r="K12" s="5">
        <f aca="true" t="shared" si="2" ref="K12:P12">J12-5000</f>
        <v>45000</v>
      </c>
      <c r="L12" s="5">
        <f t="shared" si="2"/>
        <v>40000</v>
      </c>
      <c r="M12" s="5">
        <f t="shared" si="2"/>
        <v>35000</v>
      </c>
      <c r="N12" s="5">
        <f t="shared" si="2"/>
        <v>30000</v>
      </c>
      <c r="O12" s="5">
        <f t="shared" si="2"/>
        <v>25000</v>
      </c>
      <c r="P12" s="19">
        <f t="shared" si="2"/>
        <v>20000</v>
      </c>
    </row>
    <row r="13" spans="1:16" ht="30" customHeight="1">
      <c r="A13" s="4"/>
      <c r="B13" s="13" t="s">
        <v>7</v>
      </c>
      <c r="C13" s="5" t="s">
        <v>23</v>
      </c>
      <c r="D13" s="5" t="s">
        <v>23</v>
      </c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>
        <v>40000</v>
      </c>
      <c r="K13" s="5">
        <f aca="true" t="shared" si="3" ref="K13:P13">J13-4000</f>
        <v>36000</v>
      </c>
      <c r="L13" s="5">
        <f t="shared" si="3"/>
        <v>32000</v>
      </c>
      <c r="M13" s="5">
        <f t="shared" si="3"/>
        <v>28000</v>
      </c>
      <c r="N13" s="5">
        <f t="shared" si="3"/>
        <v>24000</v>
      </c>
      <c r="O13" s="5">
        <f t="shared" si="3"/>
        <v>20000</v>
      </c>
      <c r="P13" s="19">
        <f t="shared" si="3"/>
        <v>16000</v>
      </c>
    </row>
    <row r="14" spans="1:16" ht="30" customHeight="1">
      <c r="A14" s="4"/>
      <c r="B14" s="13" t="s">
        <v>9</v>
      </c>
      <c r="C14" s="5" t="s">
        <v>23</v>
      </c>
      <c r="D14" s="5" t="s">
        <v>23</v>
      </c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23</v>
      </c>
      <c r="J14" s="5" t="s">
        <v>23</v>
      </c>
      <c r="K14" s="5">
        <v>28800</v>
      </c>
      <c r="L14" s="5">
        <f>K14-5760</f>
        <v>23040</v>
      </c>
      <c r="M14" s="5">
        <f>L14-5760</f>
        <v>17280</v>
      </c>
      <c r="N14" s="5">
        <f>M14-5760</f>
        <v>11520</v>
      </c>
      <c r="O14" s="5">
        <f>N14-5760</f>
        <v>5760</v>
      </c>
      <c r="P14" s="19">
        <f>O14-5760</f>
        <v>0</v>
      </c>
    </row>
    <row r="15" spans="1:16" ht="30" customHeight="1">
      <c r="A15" s="4"/>
      <c r="B15" s="13" t="s">
        <v>10</v>
      </c>
      <c r="C15" s="5" t="s">
        <v>23</v>
      </c>
      <c r="D15" s="5" t="s">
        <v>23</v>
      </c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>
        <v>20000</v>
      </c>
      <c r="L15" s="5">
        <f aca="true" t="shared" si="4" ref="L15:O16">K15-4000</f>
        <v>16000</v>
      </c>
      <c r="M15" s="5">
        <f t="shared" si="4"/>
        <v>12000</v>
      </c>
      <c r="N15" s="5">
        <f t="shared" si="4"/>
        <v>8000</v>
      </c>
      <c r="O15" s="5">
        <f t="shared" si="4"/>
        <v>4000</v>
      </c>
      <c r="P15" s="19">
        <f>O15-4000</f>
        <v>0</v>
      </c>
    </row>
    <row r="16" spans="1:16" ht="30" customHeight="1">
      <c r="A16" s="4"/>
      <c r="B16" s="13" t="s">
        <v>11</v>
      </c>
      <c r="C16" s="5" t="s">
        <v>23</v>
      </c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>
        <v>20000</v>
      </c>
      <c r="L16" s="5">
        <f t="shared" si="4"/>
        <v>16000</v>
      </c>
      <c r="M16" s="5">
        <f t="shared" si="4"/>
        <v>12000</v>
      </c>
      <c r="N16" s="5">
        <f t="shared" si="4"/>
        <v>8000</v>
      </c>
      <c r="O16" s="5">
        <f t="shared" si="4"/>
        <v>4000</v>
      </c>
      <c r="P16" s="19">
        <f>O16-4000</f>
        <v>0</v>
      </c>
    </row>
    <row r="17" spans="1:16" ht="30" customHeight="1">
      <c r="A17" s="4"/>
      <c r="B17" s="13" t="s">
        <v>12</v>
      </c>
      <c r="C17" s="5" t="s">
        <v>23</v>
      </c>
      <c r="D17" s="5" t="s">
        <v>23</v>
      </c>
      <c r="E17" s="5" t="s">
        <v>23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  <c r="K17" s="5" t="s">
        <v>23</v>
      </c>
      <c r="L17" s="5">
        <v>24600</v>
      </c>
      <c r="M17" s="5">
        <f>L17-8200</f>
        <v>16400</v>
      </c>
      <c r="N17" s="5">
        <f>M17-8200</f>
        <v>8200</v>
      </c>
      <c r="O17" s="5">
        <f>N17-8200</f>
        <v>0</v>
      </c>
      <c r="P17" s="19" t="s">
        <v>23</v>
      </c>
    </row>
    <row r="18" spans="1:16" ht="30" customHeight="1">
      <c r="A18" s="4"/>
      <c r="B18" s="14" t="s">
        <v>13</v>
      </c>
      <c r="C18" s="5" t="s">
        <v>23</v>
      </c>
      <c r="D18" s="5" t="s">
        <v>23</v>
      </c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  <c r="J18" s="5" t="s">
        <v>23</v>
      </c>
      <c r="K18" s="5" t="s">
        <v>23</v>
      </c>
      <c r="L18" s="5">
        <v>11970</v>
      </c>
      <c r="M18" s="5">
        <f>L18-1710</f>
        <v>10260</v>
      </c>
      <c r="N18" s="5">
        <f>M18-1710</f>
        <v>8550</v>
      </c>
      <c r="O18" s="5">
        <f>N18-1710</f>
        <v>6840</v>
      </c>
      <c r="P18" s="19">
        <f>O18-1710</f>
        <v>5130</v>
      </c>
    </row>
    <row r="19" spans="1:16" ht="30" customHeight="1">
      <c r="A19" s="4"/>
      <c r="B19" s="13" t="s">
        <v>14</v>
      </c>
      <c r="C19" s="5" t="s">
        <v>23</v>
      </c>
      <c r="D19" s="5" t="s">
        <v>23</v>
      </c>
      <c r="E19" s="5" t="s">
        <v>23</v>
      </c>
      <c r="F19" s="5" t="s">
        <v>23</v>
      </c>
      <c r="G19" s="5" t="s">
        <v>23</v>
      </c>
      <c r="H19" s="5" t="s">
        <v>23</v>
      </c>
      <c r="I19" s="5" t="s">
        <v>23</v>
      </c>
      <c r="J19" s="5" t="s">
        <v>23</v>
      </c>
      <c r="K19" s="5" t="s">
        <v>23</v>
      </c>
      <c r="L19" s="5" t="s">
        <v>23</v>
      </c>
      <c r="M19" s="5">
        <v>15000</v>
      </c>
      <c r="N19" s="5">
        <f>M19-5000</f>
        <v>10000</v>
      </c>
      <c r="O19" s="5">
        <f>N19-5000</f>
        <v>5000</v>
      </c>
      <c r="P19" s="19">
        <f>O19-5000</f>
        <v>0</v>
      </c>
    </row>
    <row r="20" spans="1:16" ht="30" customHeight="1">
      <c r="A20" s="4"/>
      <c r="B20" s="13" t="s">
        <v>15</v>
      </c>
      <c r="C20" s="5" t="s">
        <v>23</v>
      </c>
      <c r="D20" s="5" t="s">
        <v>23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>
        <v>10000</v>
      </c>
      <c r="N20" s="5">
        <f>M20-2000</f>
        <v>8000</v>
      </c>
      <c r="O20" s="5">
        <f>N20-2000</f>
        <v>6000</v>
      </c>
      <c r="P20" s="19">
        <f>O20-2000</f>
        <v>4000</v>
      </c>
    </row>
    <row r="21" spans="1:16" ht="30" customHeight="1">
      <c r="A21" s="4"/>
      <c r="B21" s="13" t="s">
        <v>16</v>
      </c>
      <c r="C21" s="5" t="s">
        <v>23</v>
      </c>
      <c r="D21" s="5" t="s">
        <v>23</v>
      </c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>
        <v>15000</v>
      </c>
      <c r="N21" s="5">
        <f>M21-3000</f>
        <v>12000</v>
      </c>
      <c r="O21" s="5">
        <f>N21-3000</f>
        <v>9000</v>
      </c>
      <c r="P21" s="19">
        <f>O21-3000</f>
        <v>6000</v>
      </c>
    </row>
    <row r="22" spans="1:16" ht="30" customHeight="1">
      <c r="A22" s="4"/>
      <c r="B22" s="13" t="s">
        <v>17</v>
      </c>
      <c r="C22" s="5" t="s">
        <v>23</v>
      </c>
      <c r="D22" s="5" t="s">
        <v>23</v>
      </c>
      <c r="E22" s="5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>
        <v>18340</v>
      </c>
      <c r="N22" s="5">
        <f>M22-2620</f>
        <v>15720</v>
      </c>
      <c r="O22" s="5">
        <f>N22-2620</f>
        <v>13100</v>
      </c>
      <c r="P22" s="19">
        <f>O22-2620</f>
        <v>10480</v>
      </c>
    </row>
    <row r="23" spans="1:17" ht="30" customHeight="1">
      <c r="A23" s="4"/>
      <c r="B23" s="14" t="s">
        <v>18</v>
      </c>
      <c r="C23" s="5" t="s">
        <v>23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>
        <v>18000</v>
      </c>
      <c r="N23" s="5">
        <f>M23-3600</f>
        <v>14400</v>
      </c>
      <c r="O23" s="5">
        <f>N23-3600</f>
        <v>10800</v>
      </c>
      <c r="P23" s="19">
        <f>O23-3600</f>
        <v>7200</v>
      </c>
      <c r="Q23" s="28"/>
    </row>
    <row r="24" spans="1:16" ht="30" customHeight="1">
      <c r="A24" s="4"/>
      <c r="B24" s="14" t="s">
        <v>25</v>
      </c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24">
        <v>14100</v>
      </c>
      <c r="O24" s="24">
        <f>+N24-2820</f>
        <v>11280</v>
      </c>
      <c r="P24" s="20">
        <f>+O24-2820</f>
        <v>8460</v>
      </c>
    </row>
    <row r="25" spans="1:16" ht="30" customHeight="1">
      <c r="A25" s="4"/>
      <c r="B25" s="14" t="s">
        <v>24</v>
      </c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25">
        <v>42000</v>
      </c>
      <c r="O25" s="25">
        <f>+N25-42000/7</f>
        <v>36000</v>
      </c>
      <c r="P25" s="21">
        <f>+O25-42000/7</f>
        <v>30000</v>
      </c>
    </row>
    <row r="26" spans="1:16" ht="30" customHeight="1">
      <c r="A26" s="4"/>
      <c r="B26" s="14" t="s">
        <v>27</v>
      </c>
      <c r="C26" s="5" t="s">
        <v>23</v>
      </c>
      <c r="D26" s="5" t="s">
        <v>23</v>
      </c>
      <c r="E26" s="5" t="s">
        <v>23</v>
      </c>
      <c r="F26" s="5" t="s">
        <v>23</v>
      </c>
      <c r="G26" s="5" t="s">
        <v>23</v>
      </c>
      <c r="H26" s="5" t="s">
        <v>23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 t="s">
        <v>23</v>
      </c>
      <c r="O26" s="25">
        <v>61700</v>
      </c>
      <c r="P26" s="21">
        <v>61700</v>
      </c>
    </row>
    <row r="27" spans="1:16" ht="30" customHeight="1">
      <c r="A27" s="4"/>
      <c r="B27" s="14" t="s">
        <v>28</v>
      </c>
      <c r="C27" s="5" t="s">
        <v>23</v>
      </c>
      <c r="D27" s="5" t="s">
        <v>23</v>
      </c>
      <c r="E27" s="5" t="s">
        <v>23</v>
      </c>
      <c r="F27" s="5" t="s">
        <v>23</v>
      </c>
      <c r="G27" s="5" t="s">
        <v>23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5" t="s">
        <v>23</v>
      </c>
      <c r="O27" s="5" t="s">
        <v>23</v>
      </c>
      <c r="P27" s="21">
        <v>11000</v>
      </c>
    </row>
    <row r="28" spans="1:16" ht="30" customHeight="1">
      <c r="A28" s="4"/>
      <c r="B28" s="14" t="s">
        <v>31</v>
      </c>
      <c r="C28" s="5" t="s">
        <v>23</v>
      </c>
      <c r="D28" s="5" t="s">
        <v>23</v>
      </c>
      <c r="E28" s="5" t="s">
        <v>23</v>
      </c>
      <c r="F28" s="5" t="s">
        <v>23</v>
      </c>
      <c r="G28" s="5" t="s">
        <v>23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23</v>
      </c>
      <c r="O28" s="5" t="s">
        <v>23</v>
      </c>
      <c r="P28" s="21">
        <v>11000</v>
      </c>
    </row>
    <row r="29" spans="1:16" ht="30" customHeight="1">
      <c r="A29" s="4"/>
      <c r="B29" s="14" t="s">
        <v>29</v>
      </c>
      <c r="C29" s="5" t="s">
        <v>23</v>
      </c>
      <c r="D29" s="5" t="s">
        <v>23</v>
      </c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  <c r="O29" s="5" t="s">
        <v>23</v>
      </c>
      <c r="P29" s="21">
        <v>12500</v>
      </c>
    </row>
    <row r="30" spans="1:16" ht="30" customHeight="1">
      <c r="A30" s="4"/>
      <c r="B30" s="14" t="s">
        <v>30</v>
      </c>
      <c r="C30" s="5" t="s">
        <v>23</v>
      </c>
      <c r="D30" s="5" t="s">
        <v>23</v>
      </c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23</v>
      </c>
      <c r="O30" s="5" t="s">
        <v>23</v>
      </c>
      <c r="P30" s="21">
        <v>27500</v>
      </c>
    </row>
    <row r="31" spans="1:16" ht="30" customHeight="1" thickBot="1">
      <c r="A31" s="4"/>
      <c r="B31" s="16" t="s">
        <v>20</v>
      </c>
      <c r="C31" s="10">
        <v>251450</v>
      </c>
      <c r="D31" s="10">
        <v>251450</v>
      </c>
      <c r="E31" s="10">
        <v>251450</v>
      </c>
      <c r="F31" s="10">
        <v>251450</v>
      </c>
      <c r="G31" s="10">
        <v>204950</v>
      </c>
      <c r="H31" s="10">
        <v>204950</v>
      </c>
      <c r="I31" s="10">
        <v>184950</v>
      </c>
      <c r="J31" s="10">
        <v>244950</v>
      </c>
      <c r="K31" s="10">
        <v>264950</v>
      </c>
      <c r="L31" s="10">
        <v>276950</v>
      </c>
      <c r="M31" s="10">
        <v>276950</v>
      </c>
      <c r="N31" s="10">
        <v>276950</v>
      </c>
      <c r="O31" s="10">
        <v>276950</v>
      </c>
      <c r="P31" s="22">
        <v>276950</v>
      </c>
    </row>
    <row r="32" spans="1:16" ht="37.5" customHeight="1" thickBot="1">
      <c r="A32" s="4"/>
      <c r="B32" s="11" t="s">
        <v>19</v>
      </c>
      <c r="C32" s="7">
        <f>SUM(C5:C31)</f>
        <v>446085.21</v>
      </c>
      <c r="D32" s="7">
        <f aca="true" t="shared" si="5" ref="D32:N32">SUM(D5:D31)</f>
        <v>369340.84</v>
      </c>
      <c r="E32" s="7">
        <f t="shared" si="5"/>
        <v>364717.67000000004</v>
      </c>
      <c r="F32" s="7">
        <f t="shared" si="5"/>
        <v>269942.68</v>
      </c>
      <c r="G32" s="7">
        <f t="shared" si="5"/>
        <v>265319.51</v>
      </c>
      <c r="H32" s="7">
        <f t="shared" si="5"/>
        <v>311871.33999999997</v>
      </c>
      <c r="I32" s="7">
        <f>SUM(I5:I31)</f>
        <v>384783.17</v>
      </c>
      <c r="J32" s="8">
        <f t="shared" si="5"/>
        <v>509295</v>
      </c>
      <c r="K32" s="8">
        <f t="shared" si="5"/>
        <v>568230</v>
      </c>
      <c r="L32" s="8">
        <f t="shared" si="5"/>
        <v>573175</v>
      </c>
      <c r="M32" s="8">
        <f t="shared" si="5"/>
        <v>595980</v>
      </c>
      <c r="N32" s="7">
        <f t="shared" si="5"/>
        <v>562325</v>
      </c>
      <c r="O32" s="23">
        <f>SUM(O5:O31)</f>
        <v>561850</v>
      </c>
      <c r="P32" s="23">
        <f>SUM(P5:P31)</f>
        <v>569875</v>
      </c>
    </row>
    <row r="33" spans="1:16" ht="37.5" customHeight="1" thickBot="1">
      <c r="A33" s="4"/>
      <c r="B33" s="11" t="s">
        <v>26</v>
      </c>
      <c r="C33" s="7">
        <f>+C32/684416*1000</f>
        <v>651.7749585047691</v>
      </c>
      <c r="D33" s="7">
        <f>+D32/686513*1000</f>
        <v>537.9954057679898</v>
      </c>
      <c r="E33" s="7">
        <f>+E32/688708*1000</f>
        <v>529.5679300951928</v>
      </c>
      <c r="F33" s="7">
        <f>+F32/691895*1000</f>
        <v>390.1497770615484</v>
      </c>
      <c r="G33" s="7">
        <f>+G32/694944*1000</f>
        <v>381.7854532163743</v>
      </c>
      <c r="H33" s="7">
        <f>+H32/701056*1000</f>
        <v>444.8593835585174</v>
      </c>
      <c r="I33" s="7">
        <f>+I32/705698*1000</f>
        <v>545.2518924525789</v>
      </c>
      <c r="J33" s="7">
        <f>+J32/707263*1000</f>
        <v>720.0928084743582</v>
      </c>
      <c r="K33" s="7">
        <f>+K32/709607*1000</f>
        <v>800.7671852166059</v>
      </c>
      <c r="L33" s="7">
        <f>+L32/712097*1000</f>
        <v>804.9114095411159</v>
      </c>
      <c r="M33" s="7">
        <f>+M32/713818*1000</f>
        <v>834.918704767882</v>
      </c>
      <c r="N33" s="7">
        <f>+N32/715148*1000</f>
        <v>786.305771672437</v>
      </c>
      <c r="O33" s="7">
        <f>+O32/716834*1000</f>
        <v>783.7937374622298</v>
      </c>
      <c r="P33" s="7">
        <f>+P32/717832*1000</f>
        <v>793.8835270648285</v>
      </c>
    </row>
  </sheetData>
  <sheetProtection/>
  <mergeCells count="1">
    <mergeCell ref="B2:P2"/>
  </mergeCells>
  <printOptions/>
  <pageMargins left="0.75" right="0.75" top="1" bottom="1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IZFE</cp:lastModifiedBy>
  <cp:lastPrinted>2017-01-10T12:52:14Z</cp:lastPrinted>
  <dcterms:created xsi:type="dcterms:W3CDTF">1996-11-27T10:00:04Z</dcterms:created>
  <dcterms:modified xsi:type="dcterms:W3CDTF">2017-01-10T12:55:10Z</dcterms:modified>
  <cp:category/>
  <cp:version/>
  <cp:contentType/>
  <cp:contentStatus/>
</cp:coreProperties>
</file>