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10" windowWidth="14340" windowHeight="8295" activeTab="0"/>
  </bookViews>
  <sheets>
    <sheet name="Regla gasto Grupo 2018 (1)" sheetId="1" r:id="rId1"/>
    <sheet name="Regla gasto Grupo 2018 (2)" sheetId="2" r:id="rId2"/>
  </sheets>
  <externalReferences>
    <externalReference r:id="rId5"/>
  </externalReferences>
  <definedNames>
    <definedName name="_xlfn.IFERROR" hidden="1">#NAME?</definedName>
    <definedName name="A2.1.F.1.1.A1">#REF!</definedName>
    <definedName name="A2.1.F.1.2.1">#REF!</definedName>
    <definedName name="A2.1.F.1.2.2">#REF!</definedName>
    <definedName name="A2.1.F.1.2.3">#REF!</definedName>
    <definedName name="A2.1.F.1.2.A2">#REF!</definedName>
    <definedName name="A2.1.F.1.2.B1">#REF!</definedName>
    <definedName name="A2.1.F.1.2.B2">#REF!</definedName>
    <definedName name="A2.1.F.1.2.B3">#REF!</definedName>
    <definedName name="a2.1.f1.2.1">#REF!</definedName>
    <definedName name="a2.1.f1.2.3">#REF!</definedName>
    <definedName name="a2.1.f1.2.a2">#REF!</definedName>
    <definedName name="a2.1.f1.2.b2">#REF!</definedName>
    <definedName name="F.1.1.A1">#REF!</definedName>
    <definedName name="F.1.2.1">#REF!</definedName>
    <definedName name="F.1.2.2">#REF!</definedName>
    <definedName name="F.1.2.3">#REF!</definedName>
    <definedName name="f.1.2.A2">#REF!</definedName>
    <definedName name="f.1.2.B1">#REF!</definedName>
    <definedName name="F.1.2.B2">#REF!</definedName>
    <definedName name="F.1.2.B3">#REF!</definedName>
    <definedName name="F.4.1.">#REF!</definedName>
  </definedNames>
  <calcPr fullCalcOnLoad="1"/>
</workbook>
</file>

<file path=xl/sharedStrings.xml><?xml version="1.0" encoding="utf-8"?>
<sst xmlns="http://schemas.openxmlformats.org/spreadsheetml/2006/main" count="86" uniqueCount="59">
  <si>
    <t>Uliazpi</t>
  </si>
  <si>
    <t>Consorcio Aguas</t>
  </si>
  <si>
    <t>Consorcio Residuos</t>
  </si>
  <si>
    <t>IZFE</t>
  </si>
  <si>
    <t>Kabia</t>
  </si>
  <si>
    <t>Consorcio de Educación Compensatoria</t>
  </si>
  <si>
    <t>GHK SA</t>
  </si>
  <si>
    <t>F.Mintzola</t>
  </si>
  <si>
    <t>F.Kirolgi</t>
  </si>
  <si>
    <t>F.Gipuzkoako Parketxe Sarea</t>
  </si>
  <si>
    <t>Gastuen 1etik 7ra arteko kapituluen batura (1) /
Suma de los capítulos 1 a 7 de gastos (1)</t>
  </si>
  <si>
    <t>DOIKUNTZAK. Enplegu ez-finantzarioen kalkulua, KESaren arabera /
AJUSTES Cálculo empleos no financieros según el SEC</t>
  </si>
  <si>
    <t>(-) Lurren eta gainerako inbertsio errealen besterentzea /
(-) Enajenación de terrenos y demás inversiones reales</t>
  </si>
  <si>
    <t>(+/-) Ekitaldian egindako gastuak, aurrekontuan aplikatu gabeak /
(+/-) Gastos realizados en el ejercicio pendientes de aplicar al presupuesto</t>
  </si>
  <si>
    <t>(+/-) Ordainketa geroratuta egindako eskurapenak /
(+/-) Adquisiciones con pago aplazado</t>
  </si>
  <si>
    <t>Enplegu ez-finantzarioak KESaren arabera, zorraren interesak sartu gabe /
Empleos no financieros términos SEC excepto intereses de la deuda</t>
  </si>
  <si>
    <t xml:space="preserve"> (-) Toki korporazioko beste entitate batzuei ordaindutako transferentziak (eta barruko beste eragiketa batzuk) (2) /
(-) Pagos por transferencias (y otras operaciones internas) a otras entidades que integran la Corporación Local ( 2)</t>
  </si>
  <si>
    <t>(-) Europar Batasunak edo beste herri administrazioek helburu zehatzetarako emandako funtsekin finantzatutako gastua /
(-) Gasto financiado con fondos finalistas procedentes de la Unión Europea o de otras Administraciones públicas</t>
  </si>
  <si>
    <t>Europar Batasuna / Unión Europea</t>
  </si>
  <si>
    <t>Estatua / Estado</t>
  </si>
  <si>
    <t>Autonomia Erkidegoa / Comunidad Autónoma</t>
  </si>
  <si>
    <t>Beste herri administrazio batzuk / Otras Administraciones Públicas</t>
  </si>
  <si>
    <t xml:space="preserve"> (-) Finantzaketa sistemetako funtsen transferentziak (3) /
(-) Transferencias por fondos de los sistemas de financiación (3)</t>
  </si>
  <si>
    <t>Ekitaldiko gastu konputagarria, guztira /
Total de Gasto computable del ejercicio</t>
  </si>
  <si>
    <t>Doikuntzaren zenbatekoa: (+) zeinuarekin, gastu konputagarria gehitzen du, eta (-) zeinuarekin  gastu konputagarria gutxitzen du / Importe del ajuste: cantidad con signo (+) incrementa el gasto computable (-) disminuye el gasto computable</t>
  </si>
  <si>
    <t xml:space="preserve"> (-) Finantza-inbertsio jasangarriengatik gastu konputagarrian izandako gutxipena (9/2013 LOren 6. xed. geh.) /
(-) Disminución gasto computable por inversiones financiaremente sostenibles (DA 6LO 9/2013)</t>
  </si>
  <si>
    <t>Aurreko ekitaldiko gastu konputagarria, guztira /
Total de Gasto computable del ejercicio anterior</t>
  </si>
  <si>
    <t xml:space="preserve"> (1) Gastu finantzarioen 3. kapitulutik, hauek baino ez dira gehitu behar: maileguak, zorrak eta bestelako finantza-eragiketak formalizatu, jaulki, aldatu eta deuseztatzeagatik sortutakoak, eta abalak exekutatzekoak. Azpikontzeptuak (3301-311-321-) /
       Del Capítulo 3 de gastos financieros únicamente se agregarán los gastos de emisión, formalización, modificación y cancelación de préstamos, deudas y otras operaciones financieras, así como los gastos por ejecución de avales. Subconceptos (301-311-321-</t>
  </si>
  <si>
    <t>(2) Datuak bateratzeari begira egin beharreko doikuntza. Entitate ordaintzailean deskontatu behar da. / Ajuste a efectos de consolidación, hay que descontarlo en la entidad pagadora</t>
  </si>
  <si>
    <t>(3) Aplikagarria da, bakar-bakarrik, Euskal Autonomia Erkidegoko foru aldundiek finantzaketa sistemaren barruan Eusko Jaurlaritzari egiten dizkioten transferentziei, eta uharteetako kabildoek Kanarietako udalei egindakoei. /
      Solo aplicable a transferencias del sistema de financiación que realizan Diputaciones Forales del País Vasco a la Comunidad Autónoma, y las que realizan los Cabildos Insulares a los Ayuntamientos Canarios</t>
  </si>
  <si>
    <t>Oharrak / Notas:</t>
  </si>
  <si>
    <t xml:space="preserve">Azalpena / Concepto </t>
  </si>
  <si>
    <t>GFA / DFG</t>
  </si>
  <si>
    <t>GFAren taldea /
Gruppo DFG</t>
  </si>
  <si>
    <t>Subtotala /
Subtotal</t>
  </si>
  <si>
    <t>Etorlur</t>
  </si>
  <si>
    <t xml:space="preserve">(+/-) Araudiaren aldaketengatik bilketan izandako gehikuntzak/gutxipenak /
(+/-) Incrementos/disminuciones de recaudación por cambios normativos </t>
  </si>
  <si>
    <t>F.Ekain</t>
  </si>
  <si>
    <t>Gastu erregela. 2018ko ekitaldia. GFAren taldea / Regla de gasto. Ejercicio 2018. Grupo DFG (1)</t>
  </si>
  <si>
    <t>2018ko gastu konputagarria, guztira (arau aldaketak eta inbertsio jasangarriak barne) /
Total de Gasto computable (incluidos cambios normativos e inversiones sostenibles)del ejercicio 2018</t>
  </si>
  <si>
    <t>Erreferentziazko hazkunde tasa 2018an (urteko bariazio %) /
Tasa de crecimiento de referencia 2018 (% variación anual)</t>
  </si>
  <si>
    <t>Gehieneko gastu konputagarria 2018an, gastu erregelaren arabera /
Límite de gasto computable 2018 según Regla de gasto</t>
  </si>
  <si>
    <t>Gastu erregelaren muga - 2018ko gastu konputagarri osoa /
Límite Regla de gasto -Total gasto computable 2018</t>
  </si>
  <si>
    <t>Autoridad Territ.Transporte Gipuzkoa</t>
  </si>
  <si>
    <t xml:space="preserve">(+/-)Araudiaren aldaketengatik bilketan izandako gehikuntzak/gutxipenak/(+/-)Incrementos/disminuciones de recaudación por cambios normativos </t>
  </si>
  <si>
    <t>Gastu erregela. 2018ko ekitaldia. GFAren taldea / Regla de gasto. Ejercicio 2018. Grupo DFG (2)</t>
  </si>
  <si>
    <t>Bic Gipuzkoa Berrilan SA</t>
  </si>
  <si>
    <t>Berroeta Aldamar SL</t>
  </si>
  <si>
    <t>Seed Gipuzkoa SCR SA</t>
  </si>
  <si>
    <t>Ortzibia SL</t>
  </si>
  <si>
    <t>Garaia Parque Tecnológico SCoop</t>
  </si>
  <si>
    <t>(3) Aplikagarria da, bakar-bakarrik, Euskal Autonomia Erkidegoko foru aldundiek finantzaketa sistemaren barruan Eusko Jaurlaritzari egiten dizkioten transferentziei, eta uharteetako kabildoek Kanarietako udalei egindakoei. /
Solo aplicable a transferencias del sistema de financiación que realizan Diputaciones Forales del País Vasco a la Comunidad Autónoma,y las de los Cabildos insulares a los Aytos canarios</t>
  </si>
  <si>
    <t>** Fundación Adinberri fundazioa</t>
  </si>
  <si>
    <t xml:space="preserve">** F.Cambio Climát.Gipuzkoa </t>
  </si>
  <si>
    <t>**Ziur fundazioa</t>
  </si>
  <si>
    <t>***</t>
  </si>
  <si>
    <t xml:space="preserve">***Gasto 2017 mas </t>
  </si>
  <si>
    <t xml:space="preserve">increm.nuevas acciones </t>
  </si>
  <si>
    <t>** Erakunde nagusia eta sortu berri diren menpeko entitateen, hau da, fundazio berrien arteko barne fluxuak kontuan dira. / Se consideran los flujos internos entre la entidad principal y sus dependientes recien creadas, que son las nuevas fundaciones.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</si>
</sst>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mmm\-yyyy"/>
    <numFmt numFmtId="190" formatCode="dd\-mm\-yy"/>
    <numFmt numFmtId="191" formatCode="dd/mm/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General_)"/>
    <numFmt numFmtId="197" formatCode="#,##0.00\ &quot;€&quot;"/>
    <numFmt numFmtId="198" formatCode="dd\-mm\-yyyy;@"/>
    <numFmt numFmtId="199" formatCode="0.000"/>
    <numFmt numFmtId="200" formatCode="0.0"/>
    <numFmt numFmtId="201" formatCode="0.0%"/>
    <numFmt numFmtId="202" formatCode="#,##0.00_);\-#,##0.00"/>
    <numFmt numFmtId="203" formatCode="[$-C0A]dddd\,\ dd&quot; de &quot;mmmm&quot; de &quot;yyyy"/>
    <numFmt numFmtId="204" formatCode="[$-40A]dddd\,\ dd&quot; de &quot;mmmm&quot; de &quot;yyyy"/>
    <numFmt numFmtId="205" formatCode="#,##0.000\ &quot;€&quot;;\-#,##0.000\ &quot;€&quot;"/>
    <numFmt numFmtId="206" formatCode="#,##0.0000\ &quot;€&quot;;\-#,##0.0000\ &quot;€&quot;"/>
    <numFmt numFmtId="207" formatCode="\ ###################"/>
    <numFmt numFmtId="208" formatCode="#,##0.00_ ;[Red]\-#,##0.00\ "/>
    <numFmt numFmtId="209" formatCode="#,##0.000_ ;[Red]\-#,##0.000\ "/>
    <numFmt numFmtId="210" formatCode="#,##0.00_ ;\-#,##0.00\ "/>
  </numFmts>
  <fonts count="38">
    <font>
      <sz val="10"/>
      <name val="Arial"/>
      <family val="0"/>
    </font>
    <font>
      <sz val="11"/>
      <color indexed="8"/>
      <name val="Segoe UI"/>
      <family val="2"/>
    </font>
    <font>
      <sz val="11"/>
      <color indexed="9"/>
      <name val="Segoe UI"/>
      <family val="2"/>
    </font>
    <font>
      <sz val="11"/>
      <color indexed="17"/>
      <name val="Segoe UI"/>
      <family val="2"/>
    </font>
    <font>
      <b/>
      <sz val="11"/>
      <color indexed="52"/>
      <name val="Segoe UI"/>
      <family val="2"/>
    </font>
    <font>
      <b/>
      <sz val="11"/>
      <color indexed="9"/>
      <name val="Segoe UI"/>
      <family val="2"/>
    </font>
    <font>
      <sz val="11"/>
      <color indexed="52"/>
      <name val="Segoe UI"/>
      <family val="2"/>
    </font>
    <font>
      <b/>
      <sz val="11"/>
      <color indexed="56"/>
      <name val="Segoe UI"/>
      <family val="2"/>
    </font>
    <font>
      <sz val="11"/>
      <color indexed="62"/>
      <name val="Segoe UI"/>
      <family val="2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20"/>
      <name val="Segoe UI"/>
      <family val="2"/>
    </font>
    <font>
      <sz val="11"/>
      <color indexed="60"/>
      <name val="Segoe UI"/>
      <family val="2"/>
    </font>
    <font>
      <b/>
      <sz val="11"/>
      <color indexed="63"/>
      <name val="Segoe UI"/>
      <family val="2"/>
    </font>
    <font>
      <sz val="11"/>
      <color indexed="10"/>
      <name val="Segoe UI"/>
      <family val="2"/>
    </font>
    <font>
      <i/>
      <sz val="11"/>
      <color indexed="2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8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0" fontId="6" fillId="0" borderId="6" applyNumberFormat="0" applyFill="0" applyAlignment="0" applyProtection="0"/>
    <xf numFmtId="0" fontId="31" fillId="22" borderId="7" applyNumberFormat="0" applyAlignment="0" applyProtection="0"/>
    <xf numFmtId="9" fontId="0" fillId="0" borderId="0" applyFont="0" applyFill="0" applyBorder="0" applyAlignment="0" applyProtection="0"/>
    <xf numFmtId="0" fontId="8" fillId="7" borderId="4" applyNumberFormat="0" applyAlignment="0" applyProtection="0"/>
    <xf numFmtId="0" fontId="32" fillId="0" borderId="8" applyNumberFormat="0" applyFill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3" borderId="0" applyNumberFormat="0" applyBorder="0" applyAlignment="0" applyProtection="0"/>
    <xf numFmtId="0" fontId="2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4" fillId="20" borderId="10" applyNumberFormat="0" applyAlignment="0" applyProtection="0"/>
    <xf numFmtId="0" fontId="33" fillId="23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26" borderId="12" applyNumberFormat="0" applyFont="0" applyAlignment="0" applyProtection="0"/>
    <xf numFmtId="0" fontId="0" fillId="27" borderId="13" applyNumberFormat="0" applyFont="0" applyAlignment="0" applyProtection="0"/>
    <xf numFmtId="0" fontId="1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1" applyNumberFormat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indent="1"/>
    </xf>
    <xf numFmtId="0" fontId="22" fillId="0" borderId="15" xfId="0" applyFont="1" applyFill="1" applyBorder="1" applyAlignment="1">
      <alignment horizontal="left" vertical="center" wrapText="1" indent="1"/>
    </xf>
    <xf numFmtId="0" fontId="21" fillId="0" borderId="16" xfId="0" applyFont="1" applyFill="1" applyBorder="1" applyAlignment="1">
      <alignment horizontal="right" vertical="center" wrapText="1" indent="1"/>
    </xf>
    <xf numFmtId="0" fontId="22" fillId="0" borderId="0" xfId="0" applyFont="1" applyFill="1" applyAlignment="1">
      <alignment horizontal="left" vertical="center"/>
    </xf>
    <xf numFmtId="0" fontId="22" fillId="0" borderId="17" xfId="0" applyFont="1" applyFill="1" applyBorder="1" applyAlignment="1">
      <alignment horizontal="left" vertical="center" wrapText="1" indent="1"/>
    </xf>
    <xf numFmtId="208" fontId="22" fillId="0" borderId="0" xfId="0" applyNumberFormat="1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7" xfId="0" applyFont="1" applyFill="1" applyBorder="1" applyAlignment="1">
      <alignment horizontal="left" vertical="center" wrapText="1" indent="1"/>
    </xf>
    <xf numFmtId="0" fontId="21" fillId="0" borderId="16" xfId="0" applyFont="1" applyFill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208" fontId="22" fillId="0" borderId="14" xfId="0" applyNumberFormat="1" applyFont="1" applyFill="1" applyBorder="1" applyAlignment="1">
      <alignment horizontal="right" vertical="center" indent="1"/>
    </xf>
    <xf numFmtId="208" fontId="22" fillId="0" borderId="19" xfId="0" applyNumberFormat="1" applyFont="1" applyFill="1" applyBorder="1" applyAlignment="1">
      <alignment horizontal="right" vertical="center" indent="1"/>
    </xf>
    <xf numFmtId="208" fontId="22" fillId="0" borderId="16" xfId="0" applyNumberFormat="1" applyFont="1" applyFill="1" applyBorder="1" applyAlignment="1">
      <alignment horizontal="right" vertical="center" indent="1"/>
    </xf>
    <xf numFmtId="0" fontId="22" fillId="0" borderId="20" xfId="0" applyFont="1" applyFill="1" applyBorder="1" applyAlignment="1">
      <alignment horizontal="right" vertical="center" indent="1"/>
    </xf>
    <xf numFmtId="208" fontId="22" fillId="0" borderId="18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horizontal="right" vertical="center" indent="1"/>
    </xf>
    <xf numFmtId="0" fontId="21" fillId="0" borderId="21" xfId="0" applyFont="1" applyFill="1" applyBorder="1" applyAlignment="1">
      <alignment horizontal="right" vertical="center" indent="1"/>
    </xf>
    <xf numFmtId="4" fontId="22" fillId="0" borderId="21" xfId="0" applyNumberFormat="1" applyFont="1" applyFill="1" applyBorder="1" applyAlignment="1">
      <alignment horizontal="right" vertical="center" indent="1"/>
    </xf>
    <xf numFmtId="0" fontId="22" fillId="0" borderId="22" xfId="0" applyFont="1" applyFill="1" applyBorder="1" applyAlignment="1">
      <alignment horizontal="right" vertical="center" indent="1"/>
    </xf>
    <xf numFmtId="0" fontId="22" fillId="0" borderId="16" xfId="0" applyFont="1" applyFill="1" applyBorder="1" applyAlignment="1">
      <alignment horizontal="right" vertical="center" indent="1"/>
    </xf>
    <xf numFmtId="0" fontId="22" fillId="0" borderId="23" xfId="0" applyFont="1" applyBorder="1" applyAlignment="1">
      <alignment horizontal="right" vertical="center" indent="1"/>
    </xf>
    <xf numFmtId="10" fontId="22" fillId="0" borderId="18" xfId="0" applyNumberFormat="1" applyFont="1" applyBorder="1" applyAlignment="1">
      <alignment horizontal="right" vertical="center" indent="1"/>
    </xf>
    <xf numFmtId="4" fontId="22" fillId="0" borderId="16" xfId="0" applyNumberFormat="1" applyFont="1" applyBorder="1" applyAlignment="1">
      <alignment horizontal="right" vertical="center" indent="1"/>
    </xf>
    <xf numFmtId="4" fontId="22" fillId="0" borderId="0" xfId="0" applyNumberFormat="1" applyFont="1" applyAlignment="1">
      <alignment horizontal="right" vertical="center" indent="1"/>
    </xf>
    <xf numFmtId="4" fontId="22" fillId="0" borderId="0" xfId="0" applyNumberFormat="1" applyFont="1" applyFill="1" applyAlignment="1">
      <alignment horizontal="right" vertical="center" indent="1"/>
    </xf>
    <xf numFmtId="210" fontId="22" fillId="0" borderId="19" xfId="0" applyNumberFormat="1" applyFont="1" applyFill="1" applyBorder="1" applyAlignment="1">
      <alignment horizontal="right" vertical="center" indent="1"/>
    </xf>
    <xf numFmtId="4" fontId="22" fillId="0" borderId="16" xfId="0" applyNumberFormat="1" applyFont="1" applyFill="1" applyBorder="1" applyAlignment="1">
      <alignment horizontal="right" vertical="center" indent="1"/>
    </xf>
    <xf numFmtId="0" fontId="21" fillId="0" borderId="16" xfId="0" applyFont="1" applyBorder="1" applyAlignment="1">
      <alignment horizontal="center" vertical="center" wrapText="1"/>
    </xf>
    <xf numFmtId="210" fontId="0" fillId="0" borderId="0" xfId="0" applyNumberFormat="1" applyAlignment="1">
      <alignment/>
    </xf>
    <xf numFmtId="4" fontId="22" fillId="0" borderId="19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0" fontId="22" fillId="0" borderId="23" xfId="0" applyFont="1" applyFill="1" applyBorder="1" applyAlignment="1">
      <alignment horizontal="right" vertical="center" indent="1"/>
    </xf>
    <xf numFmtId="0" fontId="22" fillId="0" borderId="0" xfId="0" applyFont="1" applyFill="1" applyAlignment="1">
      <alignment horizontal="right" vertical="center" indent="1"/>
    </xf>
    <xf numFmtId="0" fontId="22" fillId="0" borderId="0" xfId="0" applyFont="1" applyFill="1" applyAlignment="1">
      <alignment vertical="center"/>
    </xf>
    <xf numFmtId="208" fontId="22" fillId="0" borderId="21" xfId="0" applyNumberFormat="1" applyFont="1" applyFill="1" applyBorder="1" applyAlignment="1">
      <alignment horizontal="right" vertical="center" indent="1"/>
    </xf>
    <xf numFmtId="4" fontId="24" fillId="0" borderId="0" xfId="57" applyNumberFormat="1" applyFont="1" applyAlignment="1" applyProtection="1">
      <alignment/>
      <protection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inden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/>
    </xf>
  </cellXfs>
  <cellStyles count="63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Buena" xfId="45"/>
    <cellStyle name="Cálculo" xfId="46"/>
    <cellStyle name="Celda de comprobación" xfId="47"/>
    <cellStyle name="Celda vinculada" xfId="48"/>
    <cellStyle name="Egiaztapen-gelaxka" xfId="49"/>
    <cellStyle name="Percent" xfId="50"/>
    <cellStyle name="Entrada" xfId="51"/>
    <cellStyle name="Estekatutako gelaxka" xfId="52"/>
    <cellStyle name="Euro" xfId="53"/>
    <cellStyle name="Euro 2" xfId="54"/>
    <cellStyle name="Gaizki" xfId="55"/>
    <cellStyle name="Guztira" xfId="56"/>
    <cellStyle name="Hyperlink" xfId="57"/>
    <cellStyle name="Irteera" xfId="58"/>
    <cellStyle name="Kalkulua" xfId="59"/>
    <cellStyle name="Comma" xfId="60"/>
    <cellStyle name="Comma [0]" xfId="61"/>
    <cellStyle name="Currency" xfId="62"/>
    <cellStyle name="Currency [0]" xfId="63"/>
    <cellStyle name="Neutral" xfId="64"/>
    <cellStyle name="Neutroa" xfId="65"/>
    <cellStyle name="Normal 2" xfId="66"/>
    <cellStyle name="Normal 3" xfId="67"/>
    <cellStyle name="Normal 4" xfId="68"/>
    <cellStyle name="Normal 5" xfId="69"/>
    <cellStyle name="Notas" xfId="70"/>
    <cellStyle name="Oharra" xfId="71"/>
    <cellStyle name="Ohar-testua" xfId="72"/>
    <cellStyle name="Ondo" xfId="73"/>
    <cellStyle name="Sarrera" xfId="74"/>
    <cellStyle name="Título" xfId="75"/>
    <cellStyle name="Titulu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HAOSEM\Configuraci&#243;n%20local\Archivos%20temporales%20de%20Internet\OLK84\Formularios%20Conta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1.2.B1"/>
      <sheetName val="F.1.2.B2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65.421875" style="0" customWidth="1"/>
    <col min="2" max="2" width="19.7109375" style="0" customWidth="1"/>
    <col min="3" max="11" width="15.28125" style="0" customWidth="1"/>
    <col min="12" max="12" width="19.7109375" style="0" customWidth="1"/>
    <col min="13" max="13" width="14.421875" style="0" bestFit="1" customWidth="1"/>
  </cols>
  <sheetData>
    <row r="1" spans="1:12" ht="12.7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3.5" customHeight="1">
      <c r="A4" s="6" t="s">
        <v>31</v>
      </c>
      <c r="B4" s="7" t="s">
        <v>32</v>
      </c>
      <c r="C4" s="8" t="s">
        <v>0</v>
      </c>
      <c r="D4" s="8" t="s">
        <v>4</v>
      </c>
      <c r="E4" s="8" t="s">
        <v>35</v>
      </c>
      <c r="F4" s="9" t="s">
        <v>3</v>
      </c>
      <c r="G4" s="7" t="s">
        <v>43</v>
      </c>
      <c r="H4" s="8" t="s">
        <v>2</v>
      </c>
      <c r="I4" s="8" t="s">
        <v>5</v>
      </c>
      <c r="J4" s="8" t="s">
        <v>1</v>
      </c>
      <c r="K4" s="8" t="s">
        <v>6</v>
      </c>
      <c r="L4" s="8" t="s">
        <v>34</v>
      </c>
    </row>
    <row r="5" spans="1:12" ht="30" customHeight="1">
      <c r="A5" s="18" t="s">
        <v>10</v>
      </c>
      <c r="B5" s="23">
        <v>4920911041.52</v>
      </c>
      <c r="C5" s="23">
        <v>18534000.01</v>
      </c>
      <c r="D5" s="23">
        <v>19373092.7</v>
      </c>
      <c r="E5" s="23">
        <v>827236.58</v>
      </c>
      <c r="F5" s="23">
        <v>28347351</v>
      </c>
      <c r="G5" s="23">
        <v>2952015.52</v>
      </c>
      <c r="H5" s="23">
        <v>36104023.19</v>
      </c>
      <c r="I5" s="23">
        <v>842.87</v>
      </c>
      <c r="J5" s="23">
        <v>249177.25</v>
      </c>
      <c r="K5" s="23">
        <v>27466050</v>
      </c>
      <c r="L5" s="23">
        <f>SUM(B5:K5)</f>
        <v>5054764830.64</v>
      </c>
    </row>
    <row r="6" spans="1:13" ht="30" customHeight="1">
      <c r="A6" s="11" t="s">
        <v>11</v>
      </c>
      <c r="B6" s="38">
        <v>-133745.11</v>
      </c>
      <c r="C6" s="24">
        <f aca="true" t="shared" si="0" ref="C6:K6">SUM(C7:C9)</f>
        <v>0</v>
      </c>
      <c r="D6" s="24">
        <f t="shared" si="0"/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38">
        <f>L7+L8+L9</f>
        <v>-133745.11</v>
      </c>
      <c r="M6" s="41"/>
    </row>
    <row r="7" spans="1:12" ht="30" customHeight="1">
      <c r="A7" s="11" t="s">
        <v>12</v>
      </c>
      <c r="B7" s="38">
        <v>-50587.84</v>
      </c>
      <c r="C7" s="24"/>
      <c r="D7" s="24"/>
      <c r="E7" s="24"/>
      <c r="F7" s="24"/>
      <c r="G7" s="24"/>
      <c r="H7" s="24"/>
      <c r="I7" s="24"/>
      <c r="J7" s="24"/>
      <c r="K7" s="24"/>
      <c r="L7" s="38">
        <f>SUM(B7:K7)</f>
        <v>-50587.84</v>
      </c>
    </row>
    <row r="8" spans="1:12" ht="30" customHeight="1">
      <c r="A8" s="11" t="s">
        <v>13</v>
      </c>
      <c r="B8" s="38">
        <v>103874.73</v>
      </c>
      <c r="C8" s="24"/>
      <c r="D8" s="24"/>
      <c r="E8" s="24"/>
      <c r="F8" s="24"/>
      <c r="G8" s="24"/>
      <c r="H8" s="24"/>
      <c r="I8" s="24"/>
      <c r="J8" s="24"/>
      <c r="K8" s="24"/>
      <c r="L8" s="38">
        <f>SUM(B8:K8)</f>
        <v>103874.73</v>
      </c>
    </row>
    <row r="9" spans="1:12" ht="30" customHeight="1">
      <c r="A9" s="11" t="s">
        <v>14</v>
      </c>
      <c r="B9" s="38">
        <v>-187032</v>
      </c>
      <c r="C9" s="24"/>
      <c r="D9" s="24"/>
      <c r="E9" s="24"/>
      <c r="F9" s="24"/>
      <c r="G9" s="24"/>
      <c r="H9" s="24"/>
      <c r="I9" s="24"/>
      <c r="J9" s="24"/>
      <c r="K9" s="24"/>
      <c r="L9" s="38">
        <f>SUM(B9:K9)</f>
        <v>-187032</v>
      </c>
    </row>
    <row r="10" spans="1:12" ht="30" customHeight="1">
      <c r="A10" s="12" t="s">
        <v>15</v>
      </c>
      <c r="B10" s="25">
        <f aca="true" t="shared" si="1" ref="B10:L10">B5+B6</f>
        <v>4920777296.410001</v>
      </c>
      <c r="C10" s="25">
        <f t="shared" si="1"/>
        <v>18534000.01</v>
      </c>
      <c r="D10" s="25">
        <f t="shared" si="1"/>
        <v>19373092.7</v>
      </c>
      <c r="E10" s="25">
        <f t="shared" si="1"/>
        <v>827236.58</v>
      </c>
      <c r="F10" s="25">
        <f t="shared" si="1"/>
        <v>28347351</v>
      </c>
      <c r="G10" s="25">
        <f t="shared" si="1"/>
        <v>2952015.52</v>
      </c>
      <c r="H10" s="25">
        <f t="shared" si="1"/>
        <v>36104023.19</v>
      </c>
      <c r="I10" s="25">
        <f t="shared" si="1"/>
        <v>842.87</v>
      </c>
      <c r="J10" s="25">
        <f t="shared" si="1"/>
        <v>249177.25</v>
      </c>
      <c r="K10" s="25">
        <f t="shared" si="1"/>
        <v>27466050</v>
      </c>
      <c r="L10" s="25">
        <f t="shared" si="1"/>
        <v>5054631085.530001</v>
      </c>
    </row>
    <row r="11" spans="1:12" ht="15" customHeight="1">
      <c r="A11" s="13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60" customHeight="1">
      <c r="A12" s="14" t="s">
        <v>16</v>
      </c>
      <c r="B12" s="23">
        <v>66024227.75</v>
      </c>
      <c r="C12" s="23">
        <v>227909.1</v>
      </c>
      <c r="D12" s="23">
        <v>66418.97</v>
      </c>
      <c r="E12" s="23"/>
      <c r="F12" s="23"/>
      <c r="G12" s="23">
        <v>10478.45</v>
      </c>
      <c r="H12" s="23">
        <v>36092357.75</v>
      </c>
      <c r="I12" s="23"/>
      <c r="J12" s="23"/>
      <c r="K12" s="23"/>
      <c r="L12" s="23">
        <f aca="true" t="shared" si="2" ref="L12:L18">SUM(B12:K12)</f>
        <v>102421392.02000001</v>
      </c>
    </row>
    <row r="13" spans="1:12" ht="60" customHeight="1">
      <c r="A13" s="11" t="s">
        <v>17</v>
      </c>
      <c r="B13" s="24">
        <v>54405578.54</v>
      </c>
      <c r="C13" s="24">
        <f aca="true" t="shared" si="3" ref="C13:K13">SUM(C14:C17)</f>
        <v>0</v>
      </c>
      <c r="D13" s="24">
        <f t="shared" si="3"/>
        <v>0</v>
      </c>
      <c r="E13" s="24">
        <v>0</v>
      </c>
      <c r="F13" s="24">
        <f t="shared" si="3"/>
        <v>0</v>
      </c>
      <c r="G13" s="24"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>L14+L15+L16+L17</f>
        <v>54405578.54</v>
      </c>
    </row>
    <row r="14" spans="1:12" ht="30" customHeight="1">
      <c r="A14" s="10" t="s">
        <v>18</v>
      </c>
      <c r="B14" s="24">
        <v>7470894.25</v>
      </c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2"/>
        <v>7470894.25</v>
      </c>
    </row>
    <row r="15" spans="1:12" ht="30" customHeight="1">
      <c r="A15" s="10" t="s">
        <v>19</v>
      </c>
      <c r="B15" s="24">
        <v>31637390.69</v>
      </c>
      <c r="C15" s="24"/>
      <c r="D15" s="24"/>
      <c r="E15" s="24"/>
      <c r="F15" s="24"/>
      <c r="G15" s="24"/>
      <c r="H15" s="24"/>
      <c r="I15" s="24"/>
      <c r="J15" s="24"/>
      <c r="K15" s="24"/>
      <c r="L15" s="24">
        <f t="shared" si="2"/>
        <v>31637390.69</v>
      </c>
    </row>
    <row r="16" spans="1:12" ht="30" customHeight="1">
      <c r="A16" s="10" t="s">
        <v>20</v>
      </c>
      <c r="B16" s="24">
        <v>13441353.35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2"/>
        <v>13441353.35</v>
      </c>
    </row>
    <row r="17" spans="1:12" ht="30" customHeight="1">
      <c r="A17" s="10" t="s">
        <v>21</v>
      </c>
      <c r="B17" s="24">
        <v>1855940.25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2"/>
        <v>1855940.25</v>
      </c>
    </row>
    <row r="18" spans="1:12" ht="30" customHeight="1">
      <c r="A18" s="11" t="s">
        <v>22</v>
      </c>
      <c r="B18" s="27">
        <v>4163639872.88</v>
      </c>
      <c r="C18" s="27"/>
      <c r="D18" s="27"/>
      <c r="E18" s="27"/>
      <c r="F18" s="27"/>
      <c r="G18" s="27"/>
      <c r="H18" s="27"/>
      <c r="I18" s="27"/>
      <c r="J18" s="27"/>
      <c r="K18" s="27"/>
      <c r="L18" s="24">
        <f t="shared" si="2"/>
        <v>4163639872.88</v>
      </c>
    </row>
    <row r="19" spans="1:13" ht="30.75" customHeight="1">
      <c r="A19" s="12" t="s">
        <v>23</v>
      </c>
      <c r="B19" s="27">
        <f aca="true" t="shared" si="4" ref="B19:G19">B10-B12-B13-B18</f>
        <v>636707617.2400007</v>
      </c>
      <c r="C19" s="27">
        <f t="shared" si="4"/>
        <v>18306090.91</v>
      </c>
      <c r="D19" s="27">
        <f t="shared" si="4"/>
        <v>19306673.73</v>
      </c>
      <c r="E19" s="27">
        <f t="shared" si="4"/>
        <v>827236.58</v>
      </c>
      <c r="F19" s="27">
        <f t="shared" si="4"/>
        <v>28347351</v>
      </c>
      <c r="G19" s="27">
        <f t="shared" si="4"/>
        <v>2941537.07</v>
      </c>
      <c r="H19" s="27">
        <f>H10-H12-H13</f>
        <v>11665.439999997616</v>
      </c>
      <c r="I19" s="27">
        <f>I10-I12-I13-I18</f>
        <v>842.87</v>
      </c>
      <c r="J19" s="27">
        <f>J10-J12-J13-J18</f>
        <v>249177.25</v>
      </c>
      <c r="K19" s="27">
        <f>K10-K12-K13-K18</f>
        <v>27466050</v>
      </c>
      <c r="L19" s="25">
        <f>L10-L12-L13-L18</f>
        <v>734164242.0900002</v>
      </c>
      <c r="M19" s="2"/>
    </row>
    <row r="20" spans="1:12" ht="12.75">
      <c r="A20" s="52" t="s">
        <v>24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3"/>
    </row>
    <row r="21" spans="1:12" ht="12.75">
      <c r="A21" s="16"/>
      <c r="B21" s="3"/>
      <c r="C21" s="3"/>
      <c r="D21" s="50" t="s">
        <v>55</v>
      </c>
      <c r="E21" s="3"/>
      <c r="F21" s="3"/>
      <c r="G21" s="3"/>
      <c r="H21" s="3"/>
      <c r="I21" s="3"/>
      <c r="J21" s="3"/>
      <c r="K21" s="3"/>
      <c r="L21" s="3"/>
    </row>
    <row r="22" spans="1:12" ht="30" customHeight="1">
      <c r="A22" s="19" t="s">
        <v>36</v>
      </c>
      <c r="B22" s="30">
        <v>0</v>
      </c>
      <c r="C22" s="29"/>
      <c r="D22" s="30">
        <v>11565437.66</v>
      </c>
      <c r="E22" s="29"/>
      <c r="F22" s="29"/>
      <c r="G22" s="29"/>
      <c r="H22" s="29"/>
      <c r="I22" s="29"/>
      <c r="J22" s="29"/>
      <c r="K22" s="29"/>
      <c r="L22" s="30">
        <f>SUM(B22:K22)</f>
        <v>11565437.66</v>
      </c>
    </row>
    <row r="23" spans="1:12" ht="60" customHeight="1">
      <c r="A23" s="19" t="s">
        <v>25</v>
      </c>
      <c r="B23" s="30">
        <v>7841737.13</v>
      </c>
      <c r="C23" s="31"/>
      <c r="D23" s="32"/>
      <c r="E23" s="32"/>
      <c r="F23" s="32"/>
      <c r="G23" s="32"/>
      <c r="H23" s="32"/>
      <c r="I23" s="32"/>
      <c r="J23" s="32"/>
      <c r="K23" s="32"/>
      <c r="L23" s="39">
        <f>SUM(B23:K23)</f>
        <v>7841737.13</v>
      </c>
    </row>
    <row r="24" spans="1:12" ht="60" customHeight="1">
      <c r="A24" s="12" t="s">
        <v>39</v>
      </c>
      <c r="B24" s="25">
        <f>B19-B22-B23</f>
        <v>628865880.1100007</v>
      </c>
      <c r="C24" s="25">
        <f>C19-C22-C23</f>
        <v>18306090.91</v>
      </c>
      <c r="D24" s="25">
        <f>D19</f>
        <v>19306673.73</v>
      </c>
      <c r="E24" s="25">
        <f aca="true" t="shared" si="5" ref="E24:K24">E19-E22-E23</f>
        <v>827236.58</v>
      </c>
      <c r="F24" s="25">
        <f t="shared" si="5"/>
        <v>28347351</v>
      </c>
      <c r="G24" s="25">
        <f t="shared" si="5"/>
        <v>2941537.07</v>
      </c>
      <c r="H24" s="25">
        <f t="shared" si="5"/>
        <v>11665.439999997616</v>
      </c>
      <c r="I24" s="25">
        <f t="shared" si="5"/>
        <v>842.87</v>
      </c>
      <c r="J24" s="25">
        <f t="shared" si="5"/>
        <v>249177.25</v>
      </c>
      <c r="K24" s="25">
        <f t="shared" si="5"/>
        <v>27466050</v>
      </c>
      <c r="L24" s="25">
        <f>L19-L23</f>
        <v>726322504.9600002</v>
      </c>
    </row>
    <row r="25" spans="1:12" ht="12.75">
      <c r="A25" s="3"/>
      <c r="B25" s="33"/>
      <c r="C25" s="33"/>
      <c r="D25" s="51" t="s">
        <v>55</v>
      </c>
      <c r="E25" s="33"/>
      <c r="F25" s="33"/>
      <c r="G25" s="33"/>
      <c r="H25" s="33"/>
      <c r="I25" s="33"/>
      <c r="J25" s="33"/>
      <c r="K25" s="33"/>
      <c r="L25" s="33"/>
    </row>
    <row r="26" spans="1:12" ht="30" customHeight="1">
      <c r="A26" s="20" t="s">
        <v>26</v>
      </c>
      <c r="B26" s="23">
        <f>623457210.6-9000000</f>
        <v>614457210.6</v>
      </c>
      <c r="C26" s="24">
        <v>17583530.42</v>
      </c>
      <c r="D26" s="24">
        <f>7502759.8</f>
        <v>7502759.8</v>
      </c>
      <c r="E26" s="24">
        <v>1562521.68</v>
      </c>
      <c r="F26" s="24">
        <v>25576937</v>
      </c>
      <c r="G26" s="24">
        <v>3523388.62</v>
      </c>
      <c r="H26" s="24">
        <v>0</v>
      </c>
      <c r="I26" s="24">
        <v>377334.77</v>
      </c>
      <c r="J26" s="24">
        <v>187357.62</v>
      </c>
      <c r="K26" s="24">
        <v>27710006</v>
      </c>
      <c r="L26" s="24">
        <f>SUM(B26:K26)</f>
        <v>698481046.5099999</v>
      </c>
    </row>
    <row r="27" spans="1:12" ht="30" customHeight="1">
      <c r="A27" s="21" t="s">
        <v>40</v>
      </c>
      <c r="B27" s="34">
        <v>0.024</v>
      </c>
      <c r="C27" s="34">
        <f>$B$27</f>
        <v>0.024</v>
      </c>
      <c r="D27" s="34">
        <f aca="true" t="shared" si="6" ref="D27:L27">$B$27</f>
        <v>0.024</v>
      </c>
      <c r="E27" s="34">
        <f t="shared" si="6"/>
        <v>0.024</v>
      </c>
      <c r="F27" s="34">
        <f t="shared" si="6"/>
        <v>0.024</v>
      </c>
      <c r="G27" s="34">
        <f t="shared" si="6"/>
        <v>0.024</v>
      </c>
      <c r="H27" s="34">
        <f t="shared" si="6"/>
        <v>0.024</v>
      </c>
      <c r="I27" s="34">
        <f t="shared" si="6"/>
        <v>0.024</v>
      </c>
      <c r="J27" s="34">
        <f t="shared" si="6"/>
        <v>0.024</v>
      </c>
      <c r="K27" s="34">
        <f t="shared" si="6"/>
        <v>0.024</v>
      </c>
      <c r="L27" s="34">
        <f t="shared" si="6"/>
        <v>0.024</v>
      </c>
    </row>
    <row r="28" spans="1:12" ht="30" customHeight="1">
      <c r="A28" s="12" t="s">
        <v>41</v>
      </c>
      <c r="B28" s="35">
        <f aca="true" t="shared" si="7" ref="B28:K28">B26*(1+B27)</f>
        <v>629204183.6544</v>
      </c>
      <c r="C28" s="35">
        <f t="shared" si="7"/>
        <v>18005535.150080003</v>
      </c>
      <c r="D28" s="35">
        <f>D26*(1+D27)+D22</f>
        <v>19248263.6952</v>
      </c>
      <c r="E28" s="35">
        <f t="shared" si="7"/>
        <v>1600022.20032</v>
      </c>
      <c r="F28" s="35">
        <f t="shared" si="7"/>
        <v>26190783.488</v>
      </c>
      <c r="G28" s="35">
        <f t="shared" si="7"/>
        <v>3607949.94688</v>
      </c>
      <c r="H28" s="35">
        <f t="shared" si="7"/>
        <v>0</v>
      </c>
      <c r="I28" s="35">
        <f t="shared" si="7"/>
        <v>386390.80448000005</v>
      </c>
      <c r="J28" s="35">
        <f t="shared" si="7"/>
        <v>191854.20288</v>
      </c>
      <c r="K28" s="35">
        <f t="shared" si="7"/>
        <v>28375046.144</v>
      </c>
      <c r="L28" s="35">
        <f>L26*(1+L27)+D22</f>
        <v>726810029.2862399</v>
      </c>
    </row>
    <row r="29" spans="1:12" ht="15" customHeight="1">
      <c r="A29" s="3"/>
      <c r="B29" s="36"/>
      <c r="C29" s="28"/>
      <c r="D29" s="49" t="s">
        <v>56</v>
      </c>
      <c r="E29" s="28"/>
      <c r="F29" s="28"/>
      <c r="G29" s="28"/>
      <c r="H29" s="28"/>
      <c r="I29" s="28"/>
      <c r="J29" s="28"/>
      <c r="K29" s="28"/>
      <c r="L29" s="36"/>
    </row>
    <row r="30" spans="1:12" ht="15" customHeight="1">
      <c r="A30" s="3"/>
      <c r="B30" s="36"/>
      <c r="C30" s="28"/>
      <c r="D30" s="49" t="s">
        <v>57</v>
      </c>
      <c r="E30" s="28"/>
      <c r="F30" s="28"/>
      <c r="G30" s="28"/>
      <c r="H30" s="28"/>
      <c r="I30" s="28"/>
      <c r="J30" s="28"/>
      <c r="K30" s="28"/>
      <c r="L30" s="28"/>
    </row>
    <row r="31" spans="1:12" ht="30" customHeight="1">
      <c r="A31" s="22" t="s">
        <v>42</v>
      </c>
      <c r="B31" s="35">
        <f aca="true" t="shared" si="8" ref="B31:L31">B28-B24</f>
        <v>338303.5443992615</v>
      </c>
      <c r="C31" s="35">
        <f t="shared" si="8"/>
        <v>-300555.7599199973</v>
      </c>
      <c r="D31" s="35">
        <f t="shared" si="8"/>
        <v>-58410.03480000049</v>
      </c>
      <c r="E31" s="35">
        <f t="shared" si="8"/>
        <v>772785.6203200001</v>
      </c>
      <c r="F31" s="35">
        <f t="shared" si="8"/>
        <v>-2156567.5119999982</v>
      </c>
      <c r="G31" s="35">
        <f t="shared" si="8"/>
        <v>666412.8768800003</v>
      </c>
      <c r="H31" s="35">
        <f t="shared" si="8"/>
        <v>-11665.439999997616</v>
      </c>
      <c r="I31" s="35">
        <f t="shared" si="8"/>
        <v>385547.93448000005</v>
      </c>
      <c r="J31" s="35">
        <f t="shared" si="8"/>
        <v>-57323.04712</v>
      </c>
      <c r="K31" s="35">
        <f t="shared" si="8"/>
        <v>908996.1440000013</v>
      </c>
      <c r="L31" s="35">
        <f t="shared" si="8"/>
        <v>487524.3262397051</v>
      </c>
    </row>
    <row r="32" spans="1:12" ht="15" customHeight="1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pans="1:12" ht="15" customHeight="1">
      <c r="A33" s="17" t="s">
        <v>30</v>
      </c>
      <c r="B33" s="3"/>
      <c r="C33" s="3"/>
      <c r="D33" s="15"/>
      <c r="E33" s="3"/>
      <c r="F33" s="3"/>
      <c r="G33" s="3"/>
      <c r="H33" s="3"/>
      <c r="I33" s="3"/>
      <c r="J33" s="3"/>
      <c r="K33" s="3"/>
      <c r="L33" s="3"/>
    </row>
    <row r="34" spans="1:12" ht="30" customHeight="1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3"/>
    </row>
    <row r="35" spans="1:12" ht="30" customHeight="1">
      <c r="A35" s="54" t="s">
        <v>28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3"/>
    </row>
    <row r="36" spans="1:12" ht="30" customHeight="1">
      <c r="A36" s="53" t="s">
        <v>29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</sheetData>
  <sheetProtection/>
  <mergeCells count="5">
    <mergeCell ref="A20:K20"/>
    <mergeCell ref="A34:K34"/>
    <mergeCell ref="A35:K35"/>
    <mergeCell ref="A36:K36"/>
    <mergeCell ref="A1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  <ignoredErrors>
    <ignoredError sqref="L6 L13 D24 D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1" sqref="A1:O36"/>
    </sheetView>
  </sheetViews>
  <sheetFormatPr defaultColWidth="9.140625" defaultRowHeight="12.75"/>
  <cols>
    <col min="1" max="1" width="62.140625" style="0" customWidth="1"/>
    <col min="2" max="2" width="16.8515625" style="0" customWidth="1"/>
    <col min="3" max="4" width="14.140625" style="0" customWidth="1"/>
    <col min="5" max="6" width="13.7109375" style="0" customWidth="1"/>
    <col min="7" max="7" width="14.140625" style="0" customWidth="1"/>
    <col min="8" max="8" width="14.7109375" style="0" customWidth="1"/>
    <col min="9" max="9" width="14.140625" style="0" customWidth="1"/>
    <col min="10" max="14" width="13.7109375" style="0" customWidth="1"/>
    <col min="15" max="15" width="17.421875" style="0" customWidth="1"/>
    <col min="17" max="17" width="9.140625" style="0" customWidth="1"/>
  </cols>
  <sheetData>
    <row r="1" spans="1:15" ht="15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36">
      <c r="A3" s="6" t="s">
        <v>31</v>
      </c>
      <c r="B3" s="40" t="s">
        <v>34</v>
      </c>
      <c r="C3" s="40" t="s">
        <v>7</v>
      </c>
      <c r="D3" s="40" t="s">
        <v>8</v>
      </c>
      <c r="E3" s="40" t="s">
        <v>9</v>
      </c>
      <c r="F3" s="40" t="s">
        <v>46</v>
      </c>
      <c r="G3" s="40" t="s">
        <v>47</v>
      </c>
      <c r="H3" s="40" t="s">
        <v>48</v>
      </c>
      <c r="I3" s="40" t="s">
        <v>49</v>
      </c>
      <c r="J3" s="40" t="s">
        <v>50</v>
      </c>
      <c r="K3" s="40" t="s">
        <v>37</v>
      </c>
      <c r="L3" s="40" t="s">
        <v>52</v>
      </c>
      <c r="M3" s="40" t="s">
        <v>53</v>
      </c>
      <c r="N3" s="40" t="s">
        <v>54</v>
      </c>
      <c r="O3" s="40" t="s">
        <v>33</v>
      </c>
    </row>
    <row r="4" spans="1:15" ht="30" customHeight="1">
      <c r="A4" s="18" t="s">
        <v>10</v>
      </c>
      <c r="B4" s="24">
        <f>'Regla gasto Grupo 2018 (1)'!L5</f>
        <v>5054764830.64</v>
      </c>
      <c r="C4" s="24">
        <v>334867.65</v>
      </c>
      <c r="D4" s="24">
        <v>3070949.12</v>
      </c>
      <c r="E4" s="24">
        <v>754725.91</v>
      </c>
      <c r="F4" s="24">
        <v>2281960.95</v>
      </c>
      <c r="G4" s="24">
        <v>530257.8</v>
      </c>
      <c r="H4" s="24">
        <v>24926.74</v>
      </c>
      <c r="I4" s="24">
        <v>111489.23</v>
      </c>
      <c r="J4" s="24">
        <v>742470.22</v>
      </c>
      <c r="K4" s="24">
        <v>419104.77</v>
      </c>
      <c r="L4" s="24">
        <v>69171.19</v>
      </c>
      <c r="M4" s="24">
        <v>142677.35</v>
      </c>
      <c r="N4" s="24">
        <v>70088.69</v>
      </c>
      <c r="O4" s="24">
        <f>SUM(B4:N4)</f>
        <v>5063317520.259999</v>
      </c>
    </row>
    <row r="5" spans="1:15" ht="30" customHeight="1">
      <c r="A5" s="11" t="s">
        <v>11</v>
      </c>
      <c r="B5" s="42">
        <f>'Regla gasto Grupo 2018 (1)'!L6</f>
        <v>-133745.11</v>
      </c>
      <c r="C5" s="24">
        <f aca="true" t="shared" si="0" ref="C5:N5">SUM(C6:C8)</f>
        <v>0</v>
      </c>
      <c r="D5" s="24">
        <f t="shared" si="0"/>
        <v>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42">
        <f>SUM(B5:N5)</f>
        <v>-133745.11</v>
      </c>
    </row>
    <row r="6" spans="1:15" ht="30" customHeight="1">
      <c r="A6" s="11" t="s">
        <v>12</v>
      </c>
      <c r="B6" s="42">
        <f>'Regla gasto Grupo 2018 (1)'!L7</f>
        <v>-50587.84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42">
        <f>SUM(B6:N6)</f>
        <v>-50587.84</v>
      </c>
    </row>
    <row r="7" spans="1:15" ht="30" customHeight="1">
      <c r="A7" s="11" t="s">
        <v>13</v>
      </c>
      <c r="B7" s="42">
        <f>'Regla gasto Grupo 2018 (1)'!L8</f>
        <v>103874.73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42">
        <f>SUM(B7:N7)</f>
        <v>103874.73</v>
      </c>
    </row>
    <row r="8" spans="1:15" ht="30" customHeight="1">
      <c r="A8" s="11" t="s">
        <v>14</v>
      </c>
      <c r="B8" s="42">
        <f>'Regla gasto Grupo 2018 (1)'!L9</f>
        <v>-187032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42">
        <f>SUM(B8:N8)</f>
        <v>-187032</v>
      </c>
    </row>
    <row r="9" spans="1:15" ht="41.25" customHeight="1">
      <c r="A9" s="12" t="s">
        <v>15</v>
      </c>
      <c r="B9" s="25">
        <f aca="true" t="shared" si="1" ref="B9:G9">B4+B5</f>
        <v>5054631085.530001</v>
      </c>
      <c r="C9" s="25">
        <f t="shared" si="1"/>
        <v>334867.65</v>
      </c>
      <c r="D9" s="25">
        <f t="shared" si="1"/>
        <v>3070949.12</v>
      </c>
      <c r="E9" s="25">
        <f t="shared" si="1"/>
        <v>754725.91</v>
      </c>
      <c r="F9" s="25">
        <f t="shared" si="1"/>
        <v>2281960.95</v>
      </c>
      <c r="G9" s="25">
        <f t="shared" si="1"/>
        <v>530257.8</v>
      </c>
      <c r="H9" s="25">
        <f aca="true" t="shared" si="2" ref="H9:O9">H4+H5</f>
        <v>24926.74</v>
      </c>
      <c r="I9" s="25">
        <f t="shared" si="2"/>
        <v>111489.23</v>
      </c>
      <c r="J9" s="25">
        <f t="shared" si="2"/>
        <v>742470.22</v>
      </c>
      <c r="K9" s="25">
        <f t="shared" si="2"/>
        <v>419104.77</v>
      </c>
      <c r="L9" s="25">
        <f t="shared" si="2"/>
        <v>69171.19</v>
      </c>
      <c r="M9" s="25">
        <f t="shared" si="2"/>
        <v>142677.35</v>
      </c>
      <c r="N9" s="25">
        <f t="shared" si="2"/>
        <v>70088.69</v>
      </c>
      <c r="O9" s="25">
        <f t="shared" si="2"/>
        <v>5063183775.15</v>
      </c>
    </row>
    <row r="10" spans="1:14" ht="12.75">
      <c r="A10" s="13"/>
      <c r="B10" s="26"/>
      <c r="C10" s="26"/>
      <c r="D10" s="26"/>
      <c r="E10" s="26"/>
      <c r="F10" s="26"/>
      <c r="G10" s="26"/>
      <c r="H10" s="26"/>
      <c r="L10" s="43"/>
      <c r="M10" s="43"/>
      <c r="N10" s="43"/>
    </row>
    <row r="11" spans="1:15" ht="60" customHeight="1">
      <c r="A11" s="14" t="s">
        <v>16</v>
      </c>
      <c r="B11" s="23">
        <f>'Regla gasto Grupo 2018 (1)'!L12</f>
        <v>102421392.02000001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>
        <f>SUM(B11:N11)</f>
        <v>102421392.02000001</v>
      </c>
    </row>
    <row r="12" spans="1:15" ht="60" customHeight="1">
      <c r="A12" s="11" t="s">
        <v>17</v>
      </c>
      <c r="B12" s="24">
        <f>'Regla gasto Grupo 2018 (1)'!L13</f>
        <v>54405578.54</v>
      </c>
      <c r="C12" s="24">
        <f>SUM(C13:C16)</f>
        <v>0</v>
      </c>
      <c r="D12" s="24">
        <f>SUM(D13:D16)</f>
        <v>0</v>
      </c>
      <c r="E12" s="24">
        <f>SUM(E13:E16)</f>
        <v>0</v>
      </c>
      <c r="F12" s="24">
        <v>2058833.24</v>
      </c>
      <c r="G12" s="24">
        <f aca="true" t="shared" si="3" ref="G12:N12">SUM(G13:G16)</f>
        <v>0</v>
      </c>
      <c r="H12" s="24">
        <f t="shared" si="3"/>
        <v>0</v>
      </c>
      <c r="I12" s="24">
        <f t="shared" si="3"/>
        <v>0</v>
      </c>
      <c r="J12" s="24">
        <f t="shared" si="3"/>
        <v>0</v>
      </c>
      <c r="K12" s="24">
        <f t="shared" si="3"/>
        <v>0</v>
      </c>
      <c r="L12" s="24">
        <f t="shared" si="3"/>
        <v>69171.19</v>
      </c>
      <c r="M12" s="24">
        <f t="shared" si="3"/>
        <v>142677.35</v>
      </c>
      <c r="N12" s="24">
        <f t="shared" si="3"/>
        <v>70088.69</v>
      </c>
      <c r="O12" s="42">
        <f aca="true" t="shared" si="4" ref="O12:O17">SUM(B12:N12)</f>
        <v>56746349.01</v>
      </c>
    </row>
    <row r="13" spans="1:15" ht="30" customHeight="1">
      <c r="A13" s="10" t="s">
        <v>18</v>
      </c>
      <c r="B13" s="24">
        <f>'Regla gasto Grupo 2018 (1)'!L14</f>
        <v>7470894.25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2">
        <f t="shared" si="4"/>
        <v>7470894.25</v>
      </c>
    </row>
    <row r="14" spans="1:15" ht="30" customHeight="1">
      <c r="A14" s="10" t="s">
        <v>19</v>
      </c>
      <c r="B14" s="24">
        <f>'Regla gasto Grupo 2018 (1)'!L15</f>
        <v>31637390.69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>
        <f t="shared" si="4"/>
        <v>31637390.69</v>
      </c>
    </row>
    <row r="15" spans="1:15" ht="30" customHeight="1">
      <c r="A15" s="10" t="s">
        <v>20</v>
      </c>
      <c r="B15" s="24">
        <f>'Regla gasto Grupo 2018 (1)'!L16</f>
        <v>13441353.35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>
        <f t="shared" si="4"/>
        <v>13441353.35</v>
      </c>
    </row>
    <row r="16" spans="1:15" ht="30" customHeight="1">
      <c r="A16" s="10" t="s">
        <v>21</v>
      </c>
      <c r="B16" s="24">
        <f>'Regla gasto Grupo 2018 (1)'!L17</f>
        <v>1855940.25</v>
      </c>
      <c r="C16" s="24"/>
      <c r="D16" s="24"/>
      <c r="E16" s="24"/>
      <c r="F16" s="24">
        <v>2058833.24</v>
      </c>
      <c r="G16" s="24"/>
      <c r="H16" s="24"/>
      <c r="I16" s="24"/>
      <c r="J16" s="24"/>
      <c r="K16" s="24"/>
      <c r="L16" s="24">
        <v>69171.19</v>
      </c>
      <c r="M16" s="24">
        <v>142677.35</v>
      </c>
      <c r="N16" s="24">
        <v>70088.69</v>
      </c>
      <c r="O16" s="42">
        <f t="shared" si="4"/>
        <v>4196710.720000001</v>
      </c>
    </row>
    <row r="17" spans="1:15" ht="30" customHeight="1">
      <c r="A17" s="11" t="s">
        <v>22</v>
      </c>
      <c r="B17" s="24">
        <f>'Regla gasto Grupo 2018 (1)'!L18</f>
        <v>4163639872.88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4"/>
      <c r="N17" s="24"/>
      <c r="O17" s="42">
        <f t="shared" si="4"/>
        <v>4163639872.88</v>
      </c>
    </row>
    <row r="18" spans="1:15" ht="30.75" customHeight="1">
      <c r="A18" s="12" t="s">
        <v>23</v>
      </c>
      <c r="B18" s="25">
        <f>B9-B11-B12-B17</f>
        <v>734164242.0900002</v>
      </c>
      <c r="C18" s="27">
        <f>C9-C11-C12-C17</f>
        <v>334867.65</v>
      </c>
      <c r="D18" s="27">
        <f>D9-D11-D12</f>
        <v>3070949.12</v>
      </c>
      <c r="E18" s="27">
        <f>E9-E11-E12-E17</f>
        <v>754725.91</v>
      </c>
      <c r="F18" s="27">
        <f>F9-F11-F12-F17</f>
        <v>223127.7100000002</v>
      </c>
      <c r="G18" s="27">
        <f>G9-G11-G12-G17</f>
        <v>530257.8</v>
      </c>
      <c r="H18" s="27">
        <f>H9-H11-H12</f>
        <v>24926.74</v>
      </c>
      <c r="I18" s="27">
        <f aca="true" t="shared" si="5" ref="I18:O18">I9-I11-I12-I17</f>
        <v>111489.23</v>
      </c>
      <c r="J18" s="27">
        <f t="shared" si="5"/>
        <v>742470.22</v>
      </c>
      <c r="K18" s="27">
        <f t="shared" si="5"/>
        <v>419104.77</v>
      </c>
      <c r="L18" s="27">
        <f t="shared" si="5"/>
        <v>0</v>
      </c>
      <c r="M18" s="25">
        <f t="shared" si="5"/>
        <v>0</v>
      </c>
      <c r="N18" s="25">
        <f t="shared" si="5"/>
        <v>0</v>
      </c>
      <c r="O18" s="25">
        <f t="shared" si="5"/>
        <v>740376161.2399988</v>
      </c>
    </row>
    <row r="19" spans="1:14" ht="15" customHeight="1">
      <c r="A19" s="52" t="s">
        <v>24</v>
      </c>
      <c r="B19" s="52"/>
      <c r="C19" s="52"/>
      <c r="D19" s="52"/>
      <c r="E19" s="52"/>
      <c r="F19" s="52"/>
      <c r="G19" s="52"/>
      <c r="H19" s="3"/>
      <c r="L19" s="43"/>
      <c r="M19" s="43"/>
      <c r="N19" s="43"/>
    </row>
    <row r="20" spans="1:15" ht="15" customHeight="1">
      <c r="A20" s="16"/>
      <c r="B20" s="3"/>
      <c r="C20" s="3"/>
      <c r="D20" s="3"/>
      <c r="E20" s="3"/>
      <c r="F20" s="3"/>
      <c r="G20" s="3"/>
      <c r="H20" s="3"/>
      <c r="L20" s="43"/>
      <c r="M20" s="43"/>
      <c r="N20" s="43"/>
      <c r="O20" s="2"/>
    </row>
    <row r="21" spans="1:15" ht="35.25" customHeight="1">
      <c r="A21" s="19" t="s">
        <v>44</v>
      </c>
      <c r="B21" s="30">
        <f>'Regla gasto Grupo 2018 (1)'!L22</f>
        <v>11565437.66</v>
      </c>
      <c r="C21" s="29"/>
      <c r="D21" s="29"/>
      <c r="E21" s="29"/>
      <c r="F21" s="29"/>
      <c r="G21" s="29"/>
      <c r="H21" s="29"/>
      <c r="I21" s="29"/>
      <c r="J21" s="29"/>
      <c r="K21" s="29"/>
      <c r="L21" s="47"/>
      <c r="M21" s="47"/>
      <c r="N21" s="47"/>
      <c r="O21" s="39">
        <f>SUM(B21:N21)</f>
        <v>11565437.66</v>
      </c>
    </row>
    <row r="22" spans="1:15" ht="60" customHeight="1">
      <c r="A22" s="19" t="s">
        <v>25</v>
      </c>
      <c r="B22" s="30">
        <f>'Regla gasto Grupo 2018 (1)'!L23</f>
        <v>7841737.13</v>
      </c>
      <c r="C22" s="31"/>
      <c r="D22" s="32"/>
      <c r="E22" s="32"/>
      <c r="F22" s="32"/>
      <c r="G22" s="32"/>
      <c r="H22" s="31"/>
      <c r="I22" s="32"/>
      <c r="J22" s="32"/>
      <c r="K22" s="32"/>
      <c r="L22" s="32"/>
      <c r="M22" s="32"/>
      <c r="N22" s="32"/>
      <c r="O22" s="42">
        <f>SUM(B22:N22)</f>
        <v>7841737.13</v>
      </c>
    </row>
    <row r="23" spans="1:15" ht="60" customHeight="1">
      <c r="A23" s="12" t="s">
        <v>39</v>
      </c>
      <c r="B23" s="30">
        <f>'Regla gasto Grupo 2018 (1)'!L24</f>
        <v>726322504.9600002</v>
      </c>
      <c r="C23" s="25">
        <f aca="true" t="shared" si="6" ref="C23:K23">C18-C21-C22</f>
        <v>334867.65</v>
      </c>
      <c r="D23" s="25">
        <f t="shared" si="6"/>
        <v>3070949.12</v>
      </c>
      <c r="E23" s="25">
        <f t="shared" si="6"/>
        <v>754725.91</v>
      </c>
      <c r="F23" s="25">
        <f t="shared" si="6"/>
        <v>223127.7100000002</v>
      </c>
      <c r="G23" s="25">
        <f t="shared" si="6"/>
        <v>530257.8</v>
      </c>
      <c r="H23" s="25">
        <f t="shared" si="6"/>
        <v>24926.74</v>
      </c>
      <c r="I23" s="25">
        <f t="shared" si="6"/>
        <v>111489.23</v>
      </c>
      <c r="J23" s="25">
        <f t="shared" si="6"/>
        <v>742470.22</v>
      </c>
      <c r="K23" s="25">
        <f t="shared" si="6"/>
        <v>419104.77</v>
      </c>
      <c r="L23" s="25">
        <f>L18</f>
        <v>0</v>
      </c>
      <c r="M23" s="25">
        <f>M18</f>
        <v>0</v>
      </c>
      <c r="N23" s="25">
        <f>N18</f>
        <v>0</v>
      </c>
      <c r="O23" s="25">
        <f>SUM(B23:N23)</f>
        <v>732534424.1100001</v>
      </c>
    </row>
    <row r="24" spans="1:15" ht="15" customHeight="1">
      <c r="A24" s="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44"/>
      <c r="M24" s="44"/>
      <c r="N24" s="44"/>
      <c r="O24" s="33"/>
    </row>
    <row r="25" spans="1:15" ht="60" customHeight="1">
      <c r="A25" s="20" t="s">
        <v>26</v>
      </c>
      <c r="B25" s="23">
        <f>'Regla gasto Grupo 2018 (1)'!L26</f>
        <v>698481046.5099999</v>
      </c>
      <c r="C25" s="24">
        <v>262547.29</v>
      </c>
      <c r="D25" s="24">
        <v>2718100</v>
      </c>
      <c r="E25" s="24">
        <v>757968.22</v>
      </c>
      <c r="F25" s="24">
        <v>243787.7</v>
      </c>
      <c r="G25" s="24">
        <v>529237.51</v>
      </c>
      <c r="H25" s="24">
        <v>24595.85</v>
      </c>
      <c r="I25" s="24">
        <v>0</v>
      </c>
      <c r="J25" s="24">
        <v>753708.42</v>
      </c>
      <c r="K25" s="24">
        <v>419017.29</v>
      </c>
      <c r="L25" s="24">
        <f>L21</f>
        <v>0</v>
      </c>
      <c r="M25" s="24">
        <f>M21</f>
        <v>0</v>
      </c>
      <c r="N25" s="24">
        <f>N21</f>
        <v>0</v>
      </c>
      <c r="O25" s="24">
        <f>SUM(B25:N25)</f>
        <v>704190008.7899998</v>
      </c>
    </row>
    <row r="26" spans="1:15" ht="30" customHeight="1">
      <c r="A26" s="21" t="s">
        <v>40</v>
      </c>
      <c r="B26" s="34">
        <v>0.024</v>
      </c>
      <c r="C26" s="34">
        <f>$B$26</f>
        <v>0.024</v>
      </c>
      <c r="D26" s="34">
        <f aca="true" t="shared" si="7" ref="D26:O26">$B$26</f>
        <v>0.024</v>
      </c>
      <c r="E26" s="34">
        <f t="shared" si="7"/>
        <v>0.024</v>
      </c>
      <c r="F26" s="34">
        <f t="shared" si="7"/>
        <v>0.024</v>
      </c>
      <c r="G26" s="34">
        <f t="shared" si="7"/>
        <v>0.024</v>
      </c>
      <c r="H26" s="34">
        <f t="shared" si="7"/>
        <v>0.024</v>
      </c>
      <c r="I26" s="34">
        <f t="shared" si="7"/>
        <v>0.024</v>
      </c>
      <c r="J26" s="34">
        <f t="shared" si="7"/>
        <v>0.024</v>
      </c>
      <c r="K26" s="34">
        <f t="shared" si="7"/>
        <v>0.024</v>
      </c>
      <c r="L26" s="34"/>
      <c r="M26" s="34"/>
      <c r="N26" s="34"/>
      <c r="O26" s="34">
        <f t="shared" si="7"/>
        <v>0.024</v>
      </c>
    </row>
    <row r="27" spans="1:17" ht="30" customHeight="1">
      <c r="A27" s="12" t="s">
        <v>41</v>
      </c>
      <c r="B27" s="35">
        <f>B25*(1+B26)+'Regla gasto Grupo 2018 (1)'!D22</f>
        <v>726810029.2862399</v>
      </c>
      <c r="C27" s="35">
        <f>C25*(1+C26)-0.02</f>
        <v>268848.40495999996</v>
      </c>
      <c r="D27" s="35">
        <f aca="true" t="shared" si="8" ref="D27:N27">D25*(1+D26)</f>
        <v>2783334.4</v>
      </c>
      <c r="E27" s="35">
        <f t="shared" si="8"/>
        <v>776159.45728</v>
      </c>
      <c r="F27" s="35">
        <f t="shared" si="8"/>
        <v>249638.60480000003</v>
      </c>
      <c r="G27" s="35">
        <f t="shared" si="8"/>
        <v>541939.21024</v>
      </c>
      <c r="H27" s="35">
        <f t="shared" si="8"/>
        <v>25186.1504</v>
      </c>
      <c r="I27" s="35">
        <f t="shared" si="8"/>
        <v>0</v>
      </c>
      <c r="J27" s="35">
        <f t="shared" si="8"/>
        <v>771797.42208</v>
      </c>
      <c r="K27" s="35">
        <f t="shared" si="8"/>
        <v>429073.70496</v>
      </c>
      <c r="L27" s="39">
        <f t="shared" si="8"/>
        <v>0</v>
      </c>
      <c r="M27" s="39">
        <f t="shared" si="8"/>
        <v>0</v>
      </c>
      <c r="N27" s="39">
        <f t="shared" si="8"/>
        <v>0</v>
      </c>
      <c r="O27" s="35">
        <f>SUM(B27:K27)+L27+M27+N27</f>
        <v>732656006.64096</v>
      </c>
      <c r="Q27" s="48"/>
    </row>
    <row r="28" spans="1:15" ht="15" customHeight="1">
      <c r="A28" s="3"/>
      <c r="B28" s="36"/>
      <c r="C28" s="28"/>
      <c r="D28" s="28"/>
      <c r="E28" s="28"/>
      <c r="F28" s="28"/>
      <c r="G28" s="28"/>
      <c r="H28" s="36"/>
      <c r="I28" s="36"/>
      <c r="J28" s="36"/>
      <c r="K28" s="36"/>
      <c r="L28" s="37"/>
      <c r="M28" s="37"/>
      <c r="N28" s="37"/>
      <c r="O28" s="36"/>
    </row>
    <row r="29" spans="1:15" ht="15" customHeight="1">
      <c r="A29" s="3"/>
      <c r="B29" s="36"/>
      <c r="C29" s="28"/>
      <c r="D29" s="28"/>
      <c r="E29" s="28"/>
      <c r="F29" s="28"/>
      <c r="G29" s="28"/>
      <c r="H29" s="28"/>
      <c r="I29" s="28"/>
      <c r="J29" s="28"/>
      <c r="K29" s="28"/>
      <c r="L29" s="45"/>
      <c r="M29" s="45"/>
      <c r="N29" s="45"/>
      <c r="O29" s="28"/>
    </row>
    <row r="30" spans="1:15" ht="30" customHeight="1">
      <c r="A30" s="22" t="s">
        <v>42</v>
      </c>
      <c r="B30" s="35">
        <f aca="true" t="shared" si="9" ref="B30:H30">B27-B23</f>
        <v>487524.3262397051</v>
      </c>
      <c r="C30" s="35">
        <f t="shared" si="9"/>
        <v>-66019.24504000007</v>
      </c>
      <c r="D30" s="35">
        <f t="shared" si="9"/>
        <v>-287614.7200000002</v>
      </c>
      <c r="E30" s="35">
        <f t="shared" si="9"/>
        <v>21433.54727999994</v>
      </c>
      <c r="F30" s="35">
        <f t="shared" si="9"/>
        <v>26510.894799999835</v>
      </c>
      <c r="G30" s="35">
        <f t="shared" si="9"/>
        <v>11681.410239999997</v>
      </c>
      <c r="H30" s="35">
        <f t="shared" si="9"/>
        <v>259.410399999997</v>
      </c>
      <c r="I30" s="35">
        <f aca="true" t="shared" si="10" ref="I30:O30">I27-I23</f>
        <v>-111489.23</v>
      </c>
      <c r="J30" s="35">
        <f t="shared" si="10"/>
        <v>29327.202080000076</v>
      </c>
      <c r="K30" s="35">
        <f t="shared" si="10"/>
        <v>9968.934959999984</v>
      </c>
      <c r="L30" s="39">
        <f t="shared" si="10"/>
        <v>0</v>
      </c>
      <c r="M30" s="39">
        <f t="shared" si="10"/>
        <v>0</v>
      </c>
      <c r="N30" s="39">
        <f t="shared" si="10"/>
        <v>0</v>
      </c>
      <c r="O30" s="35">
        <f t="shared" si="10"/>
        <v>121582.53095984459</v>
      </c>
    </row>
    <row r="31" spans="1:15" ht="15" customHeight="1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46"/>
      <c r="M31" s="46"/>
      <c r="N31" s="46"/>
      <c r="O31" s="3"/>
    </row>
    <row r="32" spans="1:14" ht="15" customHeight="1">
      <c r="A32" s="17" t="s">
        <v>30</v>
      </c>
      <c r="B32" s="3"/>
      <c r="C32" s="3"/>
      <c r="D32" s="3"/>
      <c r="E32" s="3"/>
      <c r="F32" s="3"/>
      <c r="G32" s="3"/>
      <c r="H32" s="3"/>
      <c r="L32" s="43"/>
      <c r="M32" s="43"/>
      <c r="N32" s="43"/>
    </row>
    <row r="33" spans="1:15" ht="34.5" customHeight="1">
      <c r="A33" s="53" t="s">
        <v>27</v>
      </c>
      <c r="B33" s="53"/>
      <c r="C33" s="53"/>
      <c r="D33" s="53"/>
      <c r="E33" s="53"/>
      <c r="F33" s="53"/>
      <c r="G33" s="53"/>
      <c r="H33" s="3"/>
      <c r="L33" s="43"/>
      <c r="M33" s="43"/>
      <c r="N33" s="43"/>
      <c r="O33" s="1"/>
    </row>
    <row r="34" spans="1:8" ht="14.25" customHeight="1">
      <c r="A34" s="54" t="s">
        <v>28</v>
      </c>
      <c r="B34" s="54"/>
      <c r="C34" s="54"/>
      <c r="D34" s="54"/>
      <c r="E34" s="54"/>
      <c r="F34" s="54"/>
      <c r="G34" s="54"/>
      <c r="H34" s="3"/>
    </row>
    <row r="35" spans="1:8" ht="39" customHeight="1">
      <c r="A35" s="53" t="s">
        <v>51</v>
      </c>
      <c r="B35" s="54"/>
      <c r="C35" s="54"/>
      <c r="D35" s="54"/>
      <c r="E35" s="54"/>
      <c r="F35" s="54"/>
      <c r="G35" s="54"/>
      <c r="H35" s="3"/>
    </row>
    <row r="36" spans="1:8" ht="22.5" customHeight="1">
      <c r="A36" s="3" t="s">
        <v>58</v>
      </c>
      <c r="B36" s="3"/>
      <c r="C36" s="3"/>
      <c r="D36" s="3"/>
      <c r="E36" s="3"/>
      <c r="F36" s="3"/>
      <c r="G36" s="3"/>
      <c r="H36" s="3"/>
    </row>
  </sheetData>
  <sheetProtection/>
  <mergeCells count="5">
    <mergeCell ref="A19:G19"/>
    <mergeCell ref="A33:G33"/>
    <mergeCell ref="A34:G34"/>
    <mergeCell ref="A35:G35"/>
    <mergeCell ref="A1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ignoredErrors>
    <ignoredError sqref="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2019-05-22T11:32:21Z</cp:lastPrinted>
  <dcterms:created xsi:type="dcterms:W3CDTF">2016-04-21T08:34:33Z</dcterms:created>
  <dcterms:modified xsi:type="dcterms:W3CDTF">2019-07-19T10:42:29Z</dcterms:modified>
  <cp:category/>
  <cp:version/>
  <cp:contentType/>
  <cp:contentStatus/>
</cp:coreProperties>
</file>