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576" windowWidth="14340" windowHeight="8232" activeTab="0"/>
  </bookViews>
  <sheets>
    <sheet name="Regla gasto Grupo 2019 (1)" sheetId="1" r:id="rId1"/>
    <sheet name="Regla gasto Grupo 2019 (2)" sheetId="2" r:id="rId2"/>
  </sheets>
  <externalReferences>
    <externalReference r:id="rId5"/>
  </externalReferences>
  <definedNames>
    <definedName name="_xlfn.IFERROR" hidden="1">#NAME?</definedName>
    <definedName name="A2.1.F.1.1.A1">#REF!</definedName>
    <definedName name="A2.1.F.1.2.1">#REF!</definedName>
    <definedName name="A2.1.F.1.2.2">#REF!</definedName>
    <definedName name="A2.1.F.1.2.3">#REF!</definedName>
    <definedName name="A2.1.F.1.2.A2">#REF!</definedName>
    <definedName name="A2.1.F.1.2.B1">#REF!</definedName>
    <definedName name="A2.1.F.1.2.B2">#REF!</definedName>
    <definedName name="A2.1.F.1.2.B3">#REF!</definedName>
    <definedName name="a2.1.f1.2.1">#REF!</definedName>
    <definedName name="a2.1.f1.2.3">#REF!</definedName>
    <definedName name="a2.1.f1.2.a2">#REF!</definedName>
    <definedName name="a2.1.f1.2.b2">#REF!</definedName>
    <definedName name="F.1.1.A1">#REF!</definedName>
    <definedName name="F.1.2.1">#REF!</definedName>
    <definedName name="F.1.2.2">#REF!</definedName>
    <definedName name="F.1.2.3">#REF!</definedName>
    <definedName name="f.1.2.A2">#REF!</definedName>
    <definedName name="f.1.2.B1">#REF!</definedName>
    <definedName name="F.1.2.B2">#REF!</definedName>
    <definedName name="F.1.2.B3">#REF!</definedName>
    <definedName name="F.4.1.">#REF!</definedName>
  </definedNames>
  <calcPr fullCalcOnLoad="1"/>
</workbook>
</file>

<file path=xl/sharedStrings.xml><?xml version="1.0" encoding="utf-8"?>
<sst xmlns="http://schemas.openxmlformats.org/spreadsheetml/2006/main" count="85" uniqueCount="56">
  <si>
    <t>Consorcio Aguas</t>
  </si>
  <si>
    <t>Consorcio Residuos</t>
  </si>
  <si>
    <t>IZFE</t>
  </si>
  <si>
    <t>Kabia</t>
  </si>
  <si>
    <t>GHK SA</t>
  </si>
  <si>
    <t>F.Mintzola</t>
  </si>
  <si>
    <t>F.Kirolgi</t>
  </si>
  <si>
    <t>F.Gipuzkoako Parketxe Sarea</t>
  </si>
  <si>
    <t>Gastuen 1etik 7ra arteko kapituluen batura (1) /
Suma de los capítulos 1 a 7 de gastos (1)</t>
  </si>
  <si>
    <t>DOIKUNTZAK. Enplegu ez-finantzarioen kalkulua, KESaren arabera /
AJUSTES Cálculo empleos no financieros según el SEC</t>
  </si>
  <si>
    <t>(-) Lurren eta gainerako inbertsio errealen besterentzea /
(-) Enajenación de terrenos y demás inversiones reales</t>
  </si>
  <si>
    <t>(+/-) Ekitaldian egindako gastuak, aurrekontuan aplikatu gabeak /
(+/-) Gastos realizados en el ejercicio pendientes de aplicar al presupuesto</t>
  </si>
  <si>
    <t>(+/-) Ordainketa geroratuta egindako eskurapenak /
(+/-) Adquisiciones con pago aplazado</t>
  </si>
  <si>
    <t>Enplegu ez-finantzarioak KESaren arabera, zorraren interesak sartu gabe /
Empleos no financieros términos SEC excepto intereses de la deuda</t>
  </si>
  <si>
    <t xml:space="preserve"> (-) Toki korporazioko beste entitate batzuei ordaindutako transferentziak (eta barruko beste eragiketa batzuk) (2) /
(-) Pagos por transferencias (y otras operaciones internas) a otras entidades que integran la Corporación Local ( 2)</t>
  </si>
  <si>
    <t>(-) Europar Batasunak edo beste herri administrazioek helburu zehatzetarako emandako funtsekin finantzatutako gastua /
(-) Gasto financiado con fondos finalistas procedentes de la Unión Europea o de otras Administraciones públicas</t>
  </si>
  <si>
    <t>Europar Batasuna / Unión Europea</t>
  </si>
  <si>
    <t>Estatua / Estado</t>
  </si>
  <si>
    <t>Autonomia Erkidegoa / Comunidad Autónoma</t>
  </si>
  <si>
    <t>Beste herri administrazio batzuk / Otras Administraciones Públicas</t>
  </si>
  <si>
    <t xml:space="preserve"> (-) Finantzaketa sistemetako funtsen transferentziak (3) /
(-) Transferencias por fondos de los sistemas de financiación (3)</t>
  </si>
  <si>
    <t>Ekitaldiko gastu konputagarria, guztira /
Total de Gasto computable del ejercicio</t>
  </si>
  <si>
    <t>Doikuntzaren zenbatekoa: (+) zeinuarekin, gastu konputagarria gehitzen du, eta (-) zeinuarekin  gastu konputagarria gutxitzen du / Importe del ajuste: cantidad con signo (+) incrementa el gasto computable (-) disminuye el gasto computable</t>
  </si>
  <si>
    <t xml:space="preserve"> (-) Finantza-inbertsio jasangarriengatik gastu konputagarrian izandako gutxipena (9/2013 LOren 6. xed. geh.) /
(-) Disminución gasto computable por inversiones financiaremente sostenibles (DA 6LO 9/2013)</t>
  </si>
  <si>
    <t>Aurreko ekitaldiko gastu konputagarria, guztira /
Total de Gasto computable del ejercicio anterior</t>
  </si>
  <si>
    <t>(2) Datuak bateratzeari begira egin beharreko doikuntza. Entitate ordaintzailean deskontatu behar da. / Ajuste a efectos de consolidación, hay que descontarlo en la entidad pagadora</t>
  </si>
  <si>
    <t>(3) Aplikagarria da, bakar-bakarrik, Euskal Autonomia Erkidegoko foru aldundiek finantzaketa sistemaren barruan Eusko Jaurlaritzari egiten dizkioten transferentziei, eta uharteetako kabildoek Kanarietako udalei egindakoei. /
      Solo aplicable a transferencias del sistema de financiación que realizan Diputaciones Forales del País Vasco a la Comunidad Autónoma, y las que realizan los Cabildos Insulares a los Ayuntamientos Canarios</t>
  </si>
  <si>
    <t>Oharrak / Notas:</t>
  </si>
  <si>
    <t xml:space="preserve">Azalpena / Concepto </t>
  </si>
  <si>
    <t>GFA / DFG</t>
  </si>
  <si>
    <t>GFAren taldea /
Gruppo DFG</t>
  </si>
  <si>
    <t>Subtotala /
Subtotal</t>
  </si>
  <si>
    <t>Etorlur</t>
  </si>
  <si>
    <t xml:space="preserve">(+/-) Araudiaren aldaketengatik bilketan izandako gehikuntzak/gutxipenak /
(+/-) Incrementos/disminuciones de recaudación por cambios normativos </t>
  </si>
  <si>
    <t>F.Ekain</t>
  </si>
  <si>
    <t>Autoridad Territ.Transporte Gipuzkoa</t>
  </si>
  <si>
    <t>Bic Gipuzkoa Berrilan SA</t>
  </si>
  <si>
    <t>Berroeta Aldamar SL</t>
  </si>
  <si>
    <t>Seed Gipuzkoa SCR SA</t>
  </si>
  <si>
    <t>Ortzibia SL</t>
  </si>
  <si>
    <t>Garaia Parque Tecnológico SCoop</t>
  </si>
  <si>
    <t>***</t>
  </si>
  <si>
    <t xml:space="preserve">increm.nuevas acciones </t>
  </si>
  <si>
    <t>F.Uliazpi</t>
  </si>
  <si>
    <t>Gastu erregela. 2019ko ekitaldia. GFAren taldea / Regla de gasto. Ejercicio 2019. Grupo DFG (1)</t>
  </si>
  <si>
    <t xml:space="preserve">***Gasto 2018 mas </t>
  </si>
  <si>
    <t>2019ko gastu konputagarria, guztira (arau aldaketak eta inbertsio jasangarriak barne) /
Total de Gasto computable (incluidos cambios normativos e inversiones sostenibles)del ejercicio 2019</t>
  </si>
  <si>
    <t>Gehieneko gastu konputagarria 2019an, gastu erregelaren arabera /
Límite de gasto computable 2019 según Regla de gasto</t>
  </si>
  <si>
    <t>Gastu erregelaren muga - 2019ko gastu konputagarri osoa /
Límite Regla de gasto -Total gasto computable 2019</t>
  </si>
  <si>
    <t>Gastu erregela. 2019ko ekitaldia. GFAren taldea / Regla de gasto. Ejercicio 2019. Grupo DFG (2)</t>
  </si>
  <si>
    <t>Fundación Mundubira 500: Elkano Fundazioa</t>
  </si>
  <si>
    <t>Fundación Adinberri fundazioa</t>
  </si>
  <si>
    <t xml:space="preserve">F.Cambio Climát.Gipuzkoa </t>
  </si>
  <si>
    <t>Ziur fundazioa</t>
  </si>
  <si>
    <t>Erreferentziazko hazkunde tasa 2019an (urteko bariazio %) /
Tasa de crecimiento de referencia 2019 (% variación anual)</t>
  </si>
  <si>
    <t xml:space="preserve"> (1) Gastu finantzarioen 3. kapitulutik, hauek baino ez dira gehitu behar: maileguak, zorrak eta bestelako finantza-eragiketak formalizatu, jaulki, aldatu eta deuseztatzeagatik sortutakoak, eta abalak exekutatzekoak. Azpikontzeptuak (3301-311-321-) /
       Del Capítulo 3 de gastos financieros únicamente se agregarán los gastos de emisión, formalización, modificación y cancelación de préstamos, deudas y otras operaciones financieras, así como los gastos por ejecución de avales. Subconceptos (301-311-321)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</si>
</sst>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mmm\-yyyy"/>
    <numFmt numFmtId="190" formatCode="dd\-mm\-yy"/>
    <numFmt numFmtId="191" formatCode="dd/mm/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General_)"/>
    <numFmt numFmtId="197" formatCode="#,##0.00\ &quot;€&quot;"/>
    <numFmt numFmtId="198" formatCode="dd\-mm\-yyyy;@"/>
    <numFmt numFmtId="199" formatCode="0.000"/>
    <numFmt numFmtId="200" formatCode="0.0"/>
    <numFmt numFmtId="201" formatCode="0.0%"/>
    <numFmt numFmtId="202" formatCode="#,##0.00_);\-#,##0.00"/>
    <numFmt numFmtId="203" formatCode="[$-C0A]dddd\,\ dd&quot; de &quot;mmmm&quot; de &quot;yyyy"/>
    <numFmt numFmtId="204" formatCode="[$-40A]dddd\,\ dd&quot; de &quot;mmmm&quot; de &quot;yyyy"/>
    <numFmt numFmtId="205" formatCode="#,##0.000\ &quot;€&quot;;\-#,##0.000\ &quot;€&quot;"/>
    <numFmt numFmtId="206" formatCode="#,##0.0000\ &quot;€&quot;;\-#,##0.0000\ &quot;€&quot;"/>
    <numFmt numFmtId="207" formatCode="\ ###################"/>
    <numFmt numFmtId="208" formatCode="#,##0.00_ ;[Red]\-#,##0.00\ "/>
    <numFmt numFmtId="209" formatCode="#,##0.000_ ;[Red]\-#,##0.000\ "/>
    <numFmt numFmtId="210" formatCode="#,##0.00_ ;\-#,##0.00\ "/>
  </numFmts>
  <fonts count="37">
    <font>
      <sz val="10"/>
      <name val="Arial"/>
      <family val="0"/>
    </font>
    <font>
      <sz val="11"/>
      <color indexed="8"/>
      <name val="Segoe UI"/>
      <family val="2"/>
    </font>
    <font>
      <sz val="11"/>
      <color indexed="9"/>
      <name val="Segoe UI"/>
      <family val="2"/>
    </font>
    <font>
      <sz val="11"/>
      <color indexed="17"/>
      <name val="Segoe UI"/>
      <family val="2"/>
    </font>
    <font>
      <b/>
      <sz val="11"/>
      <color indexed="52"/>
      <name val="Segoe UI"/>
      <family val="2"/>
    </font>
    <font>
      <b/>
      <sz val="11"/>
      <color indexed="9"/>
      <name val="Segoe UI"/>
      <family val="2"/>
    </font>
    <font>
      <sz val="11"/>
      <color indexed="52"/>
      <name val="Segoe UI"/>
      <family val="2"/>
    </font>
    <font>
      <b/>
      <sz val="11"/>
      <color indexed="56"/>
      <name val="Segoe UI"/>
      <family val="2"/>
    </font>
    <font>
      <sz val="11"/>
      <color indexed="62"/>
      <name val="Segoe UI"/>
      <family val="2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20"/>
      <name val="Segoe UI"/>
      <family val="2"/>
    </font>
    <font>
      <sz val="11"/>
      <color indexed="60"/>
      <name val="Segoe UI"/>
      <family val="2"/>
    </font>
    <font>
      <b/>
      <sz val="11"/>
      <color indexed="63"/>
      <name val="Segoe UI"/>
      <family val="2"/>
    </font>
    <font>
      <sz val="11"/>
      <color indexed="10"/>
      <name val="Segoe UI"/>
      <family val="2"/>
    </font>
    <font>
      <i/>
      <sz val="11"/>
      <color indexed="2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8"/>
      <name val="Segoe U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30" fillId="18" borderId="4" applyNumberFormat="0" applyAlignment="0" applyProtection="0"/>
    <xf numFmtId="0" fontId="18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0" fontId="31" fillId="0" borderId="6" applyNumberFormat="0" applyFill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2" fillId="23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26" borderId="8" applyNumberFormat="0" applyFont="0" applyAlignment="0" applyProtection="0"/>
    <xf numFmtId="0" fontId="0" fillId="27" borderId="9" applyNumberFormat="0" applyFont="0" applyAlignment="0" applyProtection="0"/>
    <xf numFmtId="0" fontId="34" fillId="28" borderId="0" applyNumberFormat="0" applyBorder="0" applyAlignment="0" applyProtection="0"/>
    <xf numFmtId="9" fontId="0" fillId="0" borderId="0" applyFont="0" applyFill="0" applyBorder="0" applyAlignment="0" applyProtection="0"/>
    <xf numFmtId="0" fontId="14" fillId="16" borderId="10" applyNumberFormat="0" applyAlignment="0" applyProtection="0"/>
    <xf numFmtId="0" fontId="35" fillId="29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7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indent="1"/>
    </xf>
    <xf numFmtId="0" fontId="22" fillId="0" borderId="15" xfId="0" applyFont="1" applyFill="1" applyBorder="1" applyAlignment="1">
      <alignment horizontal="left" vertical="center" wrapText="1" indent="1"/>
    </xf>
    <xf numFmtId="0" fontId="21" fillId="0" borderId="16" xfId="0" applyFont="1" applyFill="1" applyBorder="1" applyAlignment="1">
      <alignment horizontal="right" vertical="center" wrapText="1" indent="1"/>
    </xf>
    <xf numFmtId="0" fontId="22" fillId="0" borderId="0" xfId="0" applyFont="1" applyFill="1" applyAlignment="1">
      <alignment horizontal="left" vertical="center"/>
    </xf>
    <xf numFmtId="0" fontId="22" fillId="0" borderId="17" xfId="0" applyFont="1" applyFill="1" applyBorder="1" applyAlignment="1">
      <alignment horizontal="left" vertical="center" wrapText="1" indent="1"/>
    </xf>
    <xf numFmtId="208" fontId="22" fillId="0" borderId="0" xfId="0" applyNumberFormat="1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7" xfId="0" applyFont="1" applyFill="1" applyBorder="1" applyAlignment="1">
      <alignment horizontal="left" vertical="center" wrapText="1" indent="1"/>
    </xf>
    <xf numFmtId="0" fontId="21" fillId="0" borderId="16" xfId="0" applyFont="1" applyFill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208" fontId="22" fillId="0" borderId="14" xfId="0" applyNumberFormat="1" applyFont="1" applyFill="1" applyBorder="1" applyAlignment="1">
      <alignment horizontal="right" vertical="center" indent="1"/>
    </xf>
    <xf numFmtId="208" fontId="22" fillId="0" borderId="18" xfId="0" applyNumberFormat="1" applyFont="1" applyFill="1" applyBorder="1" applyAlignment="1">
      <alignment horizontal="right" vertical="center" indent="1"/>
    </xf>
    <xf numFmtId="208" fontId="22" fillId="0" borderId="16" xfId="0" applyNumberFormat="1" applyFont="1" applyFill="1" applyBorder="1" applyAlignment="1">
      <alignment horizontal="right" vertical="center" indent="1"/>
    </xf>
    <xf numFmtId="0" fontId="22" fillId="0" borderId="19" xfId="0" applyFont="1" applyFill="1" applyBorder="1" applyAlignment="1">
      <alignment horizontal="right" vertical="center" indent="1"/>
    </xf>
    <xf numFmtId="208" fontId="22" fillId="0" borderId="2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horizontal="right" vertical="center" indent="1"/>
    </xf>
    <xf numFmtId="0" fontId="21" fillId="0" borderId="21" xfId="0" applyFont="1" applyFill="1" applyBorder="1" applyAlignment="1">
      <alignment horizontal="right" vertical="center" indent="1"/>
    </xf>
    <xf numFmtId="4" fontId="22" fillId="0" borderId="21" xfId="0" applyNumberFormat="1" applyFont="1" applyFill="1" applyBorder="1" applyAlignment="1">
      <alignment horizontal="right" vertical="center" indent="1"/>
    </xf>
    <xf numFmtId="0" fontId="22" fillId="0" borderId="22" xfId="0" applyFont="1" applyFill="1" applyBorder="1" applyAlignment="1">
      <alignment horizontal="right" vertical="center" indent="1"/>
    </xf>
    <xf numFmtId="0" fontId="22" fillId="0" borderId="16" xfId="0" applyFont="1" applyFill="1" applyBorder="1" applyAlignment="1">
      <alignment horizontal="right" vertical="center" indent="1"/>
    </xf>
    <xf numFmtId="0" fontId="22" fillId="0" borderId="23" xfId="0" applyFont="1" applyBorder="1" applyAlignment="1">
      <alignment horizontal="right" vertical="center" indent="1"/>
    </xf>
    <xf numFmtId="10" fontId="22" fillId="0" borderId="20" xfId="0" applyNumberFormat="1" applyFont="1" applyBorder="1" applyAlignment="1">
      <alignment horizontal="right" vertical="center" indent="1"/>
    </xf>
    <xf numFmtId="4" fontId="22" fillId="0" borderId="16" xfId="0" applyNumberFormat="1" applyFont="1" applyBorder="1" applyAlignment="1">
      <alignment horizontal="right" vertical="center" indent="1"/>
    </xf>
    <xf numFmtId="4" fontId="22" fillId="0" borderId="0" xfId="0" applyNumberFormat="1" applyFont="1" applyAlignment="1">
      <alignment horizontal="right" vertical="center" indent="1"/>
    </xf>
    <xf numFmtId="4" fontId="22" fillId="0" borderId="0" xfId="0" applyNumberFormat="1" applyFont="1" applyFill="1" applyAlignment="1">
      <alignment horizontal="right" vertical="center" indent="1"/>
    </xf>
    <xf numFmtId="210" fontId="22" fillId="0" borderId="18" xfId="0" applyNumberFormat="1" applyFont="1" applyFill="1" applyBorder="1" applyAlignment="1">
      <alignment horizontal="right" vertical="center" indent="1"/>
    </xf>
    <xf numFmtId="4" fontId="22" fillId="0" borderId="16" xfId="0" applyNumberFormat="1" applyFont="1" applyFill="1" applyBorder="1" applyAlignment="1">
      <alignment horizontal="right" vertical="center" indent="1"/>
    </xf>
    <xf numFmtId="0" fontId="21" fillId="0" borderId="16" xfId="0" applyFont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/>
    </xf>
    <xf numFmtId="0" fontId="22" fillId="0" borderId="23" xfId="0" applyFont="1" applyFill="1" applyBorder="1" applyAlignment="1">
      <alignment horizontal="right" vertical="center" indent="1"/>
    </xf>
    <xf numFmtId="0" fontId="22" fillId="0" borderId="0" xfId="0" applyFont="1" applyFill="1" applyAlignment="1">
      <alignment horizontal="right" vertical="center" indent="1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" fontId="22" fillId="0" borderId="24" xfId="0" applyNumberFormat="1" applyFont="1" applyBorder="1" applyAlignment="1">
      <alignment horizontal="right" vertical="center" indent="1"/>
    </xf>
    <xf numFmtId="4" fontId="22" fillId="0" borderId="18" xfId="0" applyNumberFormat="1" applyFont="1" applyBorder="1" applyAlignment="1">
      <alignment horizontal="right" vertical="center" indent="1"/>
    </xf>
    <xf numFmtId="4" fontId="22" fillId="0" borderId="14" xfId="0" applyNumberFormat="1" applyFont="1" applyBorder="1" applyAlignment="1">
      <alignment horizontal="right" vertical="center" indent="1"/>
    </xf>
    <xf numFmtId="4" fontId="21" fillId="0" borderId="16" xfId="0" applyNumberFormat="1" applyFont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right" vertical="center" indent="1"/>
    </xf>
    <xf numFmtId="4" fontId="21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 indent="1"/>
    </xf>
    <xf numFmtId="10" fontId="22" fillId="0" borderId="16" xfId="0" applyNumberFormat="1" applyFont="1" applyBorder="1" applyAlignment="1">
      <alignment horizontal="right" vertical="center" indent="1"/>
    </xf>
    <xf numFmtId="0" fontId="22" fillId="0" borderId="19" xfId="0" applyFont="1" applyFill="1" applyBorder="1" applyAlignment="1">
      <alignment horizontal="left" vertical="center" inden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giaztapen-gelaxk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ekatutako gelaxka" xfId="47"/>
    <cellStyle name="Euro" xfId="48"/>
    <cellStyle name="Euro 2" xfId="49"/>
    <cellStyle name="Hyperlink" xfId="50"/>
    <cellStyle name="Followed Hyperlink" xfId="51"/>
    <cellStyle name="Incorrecto" xfId="52"/>
    <cellStyle name="Kalkulua" xfId="53"/>
    <cellStyle name="Comma" xfId="54"/>
    <cellStyle name="Comma [0]" xfId="55"/>
    <cellStyle name="Currency" xfId="56"/>
    <cellStyle name="Currency [0]" xfId="57"/>
    <cellStyle name="Neutral" xfId="58"/>
    <cellStyle name="Neutroa" xfId="59"/>
    <cellStyle name="Normal 2" xfId="60"/>
    <cellStyle name="Normal 3" xfId="61"/>
    <cellStyle name="Normal 4" xfId="62"/>
    <cellStyle name="Normal 5" xfId="63"/>
    <cellStyle name="Notas" xfId="64"/>
    <cellStyle name="Oharra" xfId="65"/>
    <cellStyle name="Ondo" xfId="66"/>
    <cellStyle name="Percent" xfId="67"/>
    <cellStyle name="Salida" xfId="68"/>
    <cellStyle name="Sarrera" xfId="69"/>
    <cellStyle name="Texto de advertencia" xfId="70"/>
    <cellStyle name="Texto explicativo" xfId="71"/>
    <cellStyle name="Título" xfId="72"/>
    <cellStyle name="Título 2" xfId="73"/>
    <cellStyle name="Título 3" xfId="74"/>
    <cellStyle name="Titulua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HAOSEM\Configuraci&#243;n%20local\Archivos%20temporales%20de%20Internet\OLK84\Formularios%20Contabi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1.2.B1"/>
      <sheetName val="F.1.2.B2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zoomScalePageLayoutView="0" workbookViewId="0" topLeftCell="A1">
      <selection activeCell="G19" sqref="G19"/>
    </sheetView>
  </sheetViews>
  <sheetFormatPr defaultColWidth="9.140625" defaultRowHeight="12.75"/>
  <cols>
    <col min="1" max="1" width="62.8515625" style="0" customWidth="1"/>
    <col min="2" max="2" width="19.140625" style="0" customWidth="1"/>
    <col min="3" max="11" width="14.28125" style="0" customWidth="1"/>
    <col min="12" max="12" width="19.00390625" style="0" customWidth="1"/>
    <col min="13" max="13" width="9.140625" style="0" customWidth="1"/>
    <col min="14" max="14" width="16.00390625" style="0" bestFit="1" customWidth="1"/>
  </cols>
  <sheetData>
    <row r="1" spans="1:12" ht="12.75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6">
      <c r="A4" s="6" t="s">
        <v>28</v>
      </c>
      <c r="B4" s="7" t="s">
        <v>29</v>
      </c>
      <c r="C4" s="7" t="s">
        <v>43</v>
      </c>
      <c r="D4" s="7" t="s">
        <v>3</v>
      </c>
      <c r="E4" s="7" t="s">
        <v>32</v>
      </c>
      <c r="F4" s="7" t="s">
        <v>2</v>
      </c>
      <c r="G4" s="37" t="s">
        <v>0</v>
      </c>
      <c r="H4" s="37" t="s">
        <v>1</v>
      </c>
      <c r="I4" s="37" t="s">
        <v>35</v>
      </c>
      <c r="J4" s="37" t="s">
        <v>4</v>
      </c>
      <c r="K4" s="49" t="s">
        <v>5</v>
      </c>
      <c r="L4" s="7" t="s">
        <v>31</v>
      </c>
    </row>
    <row r="5" spans="1:12" ht="30" customHeight="1">
      <c r="A5" s="16" t="s">
        <v>8</v>
      </c>
      <c r="B5" s="48">
        <v>5097547349.51</v>
      </c>
      <c r="C5" s="48">
        <v>19072559.3</v>
      </c>
      <c r="D5" s="48">
        <v>36736068.14</v>
      </c>
      <c r="E5" s="48">
        <v>894474.71</v>
      </c>
      <c r="F5" s="48">
        <v>29040917</v>
      </c>
      <c r="G5" s="48">
        <v>3591354.84</v>
      </c>
      <c r="H5" s="47">
        <v>26972686</v>
      </c>
      <c r="I5" s="47">
        <v>3454656.15</v>
      </c>
      <c r="J5" s="46">
        <v>19090269</v>
      </c>
      <c r="K5" s="47">
        <v>241556.25</v>
      </c>
      <c r="L5" s="20">
        <f>SUM(B5:K5)</f>
        <v>5236641890.900001</v>
      </c>
    </row>
    <row r="6" spans="1:12" ht="30.75" customHeight="1">
      <c r="A6" s="9" t="s">
        <v>9</v>
      </c>
      <c r="B6" s="35">
        <f>SUM(B7:B9)</f>
        <v>-1263269.67</v>
      </c>
      <c r="C6" s="21">
        <f aca="true" t="shared" si="0" ref="C6:K6">SUM(C7:C9)</f>
        <v>0</v>
      </c>
      <c r="D6" s="21">
        <f t="shared" si="0"/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35">
        <f>SUM(B6:K6)</f>
        <v>-1263269.67</v>
      </c>
    </row>
    <row r="7" spans="1:12" ht="30.75" customHeight="1">
      <c r="A7" s="9" t="s">
        <v>10</v>
      </c>
      <c r="B7" s="35">
        <v>-843924.38</v>
      </c>
      <c r="C7" s="21"/>
      <c r="D7" s="21"/>
      <c r="E7" s="21"/>
      <c r="F7" s="21"/>
      <c r="G7" s="21"/>
      <c r="H7" s="21"/>
      <c r="I7" s="21"/>
      <c r="J7" s="21"/>
      <c r="K7" s="21"/>
      <c r="L7" s="35">
        <f>SUM(B7:K7)</f>
        <v>-843924.38</v>
      </c>
    </row>
    <row r="8" spans="1:12" ht="30.75" customHeight="1">
      <c r="A8" s="9" t="s">
        <v>11</v>
      </c>
      <c r="B8" s="35">
        <v>-232313.29</v>
      </c>
      <c r="C8" s="21"/>
      <c r="D8" s="21"/>
      <c r="E8" s="21"/>
      <c r="F8" s="21"/>
      <c r="G8" s="21"/>
      <c r="H8" s="21"/>
      <c r="I8" s="21"/>
      <c r="J8" s="21"/>
      <c r="K8" s="21"/>
      <c r="L8" s="35">
        <f>SUM(B8:K8)</f>
        <v>-232313.29</v>
      </c>
    </row>
    <row r="9" spans="1:12" ht="30.75" customHeight="1">
      <c r="A9" s="9" t="s">
        <v>12</v>
      </c>
      <c r="B9" s="35">
        <v>-187032</v>
      </c>
      <c r="C9" s="21"/>
      <c r="D9" s="21"/>
      <c r="E9" s="21"/>
      <c r="F9" s="21"/>
      <c r="G9" s="21"/>
      <c r="H9" s="21"/>
      <c r="I9" s="21"/>
      <c r="J9" s="21"/>
      <c r="K9" s="21"/>
      <c r="L9" s="35">
        <f>SUM(B9:K9)</f>
        <v>-187032</v>
      </c>
    </row>
    <row r="10" spans="1:14" ht="33.75" customHeight="1">
      <c r="A10" s="10" t="s">
        <v>13</v>
      </c>
      <c r="B10" s="22">
        <f aca="true" t="shared" si="1" ref="B10:L10">B5+B6</f>
        <v>5096284079.84</v>
      </c>
      <c r="C10" s="22">
        <f t="shared" si="1"/>
        <v>19072559.3</v>
      </c>
      <c r="D10" s="22">
        <f t="shared" si="1"/>
        <v>36736068.14</v>
      </c>
      <c r="E10" s="22">
        <f t="shared" si="1"/>
        <v>894474.71</v>
      </c>
      <c r="F10" s="22">
        <f t="shared" si="1"/>
        <v>29040917</v>
      </c>
      <c r="G10" s="22">
        <f t="shared" si="1"/>
        <v>3591354.84</v>
      </c>
      <c r="H10" s="22">
        <f t="shared" si="1"/>
        <v>26972686</v>
      </c>
      <c r="I10" s="22">
        <f t="shared" si="1"/>
        <v>3454656.15</v>
      </c>
      <c r="J10" s="22">
        <f t="shared" si="1"/>
        <v>19090269</v>
      </c>
      <c r="K10" s="22">
        <f t="shared" si="1"/>
        <v>241556.25</v>
      </c>
      <c r="L10" s="22">
        <f t="shared" si="1"/>
        <v>5235378621.2300005</v>
      </c>
      <c r="N10" s="2"/>
    </row>
    <row r="11" spans="1:14" ht="12.75">
      <c r="A11" s="1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N11" s="2"/>
    </row>
    <row r="12" spans="1:14" ht="51.75" customHeight="1">
      <c r="A12" s="12" t="s">
        <v>14</v>
      </c>
      <c r="B12" s="20">
        <v>81637565.31</v>
      </c>
      <c r="C12" s="20">
        <v>304729.22</v>
      </c>
      <c r="D12" s="20">
        <v>140647.89</v>
      </c>
      <c r="E12" s="20"/>
      <c r="F12" s="20"/>
      <c r="G12" s="20">
        <v>760250.14</v>
      </c>
      <c r="H12" s="20">
        <v>26138404</v>
      </c>
      <c r="I12" s="20">
        <v>11174.77</v>
      </c>
      <c r="J12" s="20"/>
      <c r="K12" s="20"/>
      <c r="L12" s="20">
        <f aca="true" t="shared" si="2" ref="L12:L18">SUM(B12:K12)</f>
        <v>108992771.33</v>
      </c>
      <c r="N12" s="2"/>
    </row>
    <row r="13" spans="1:14" ht="51" customHeight="1">
      <c r="A13" s="9" t="s">
        <v>15</v>
      </c>
      <c r="B13" s="21">
        <v>57528596.84</v>
      </c>
      <c r="C13" s="21">
        <f aca="true" t="shared" si="3" ref="C13:K13">SUM(C14:C17)</f>
        <v>0</v>
      </c>
      <c r="D13" s="21">
        <f t="shared" si="3"/>
        <v>0</v>
      </c>
      <c r="E13" s="21">
        <v>0</v>
      </c>
      <c r="F13" s="21">
        <f t="shared" si="3"/>
        <v>0</v>
      </c>
      <c r="G13" s="21">
        <v>0</v>
      </c>
      <c r="H13" s="21">
        <f t="shared" si="3"/>
        <v>0</v>
      </c>
      <c r="I13" s="21">
        <f t="shared" si="3"/>
        <v>0</v>
      </c>
      <c r="J13" s="21">
        <f t="shared" si="3"/>
        <v>0</v>
      </c>
      <c r="K13" s="21">
        <f t="shared" si="3"/>
        <v>0</v>
      </c>
      <c r="L13" s="35">
        <f t="shared" si="2"/>
        <v>57528596.84</v>
      </c>
      <c r="N13" s="2"/>
    </row>
    <row r="14" spans="1:14" ht="12.75">
      <c r="A14" s="8" t="s">
        <v>16</v>
      </c>
      <c r="B14" s="21">
        <v>8127797.09</v>
      </c>
      <c r="C14" s="21"/>
      <c r="D14" s="21"/>
      <c r="E14" s="21"/>
      <c r="F14" s="21"/>
      <c r="G14" s="21"/>
      <c r="H14" s="21"/>
      <c r="I14" s="21"/>
      <c r="J14" s="21"/>
      <c r="K14" s="21"/>
      <c r="L14" s="35">
        <f t="shared" si="2"/>
        <v>8127797.09</v>
      </c>
      <c r="N14" s="2"/>
    </row>
    <row r="15" spans="1:14" ht="12.75">
      <c r="A15" s="8" t="s">
        <v>17</v>
      </c>
      <c r="B15" s="21">
        <v>31151364.67</v>
      </c>
      <c r="C15" s="21"/>
      <c r="D15" s="21"/>
      <c r="E15" s="21"/>
      <c r="F15" s="21"/>
      <c r="G15" s="21"/>
      <c r="H15" s="21"/>
      <c r="I15" s="21"/>
      <c r="J15" s="21"/>
      <c r="K15" s="21"/>
      <c r="L15" s="35">
        <f t="shared" si="2"/>
        <v>31151364.67</v>
      </c>
      <c r="N15" s="2"/>
    </row>
    <row r="16" spans="1:14" ht="12.75">
      <c r="A16" s="8" t="s">
        <v>18</v>
      </c>
      <c r="B16" s="21">
        <v>14294219.59</v>
      </c>
      <c r="C16" s="21"/>
      <c r="D16" s="21"/>
      <c r="E16" s="21"/>
      <c r="F16" s="21"/>
      <c r="G16" s="21"/>
      <c r="H16" s="21"/>
      <c r="I16" s="21"/>
      <c r="J16" s="21"/>
      <c r="K16" s="21"/>
      <c r="L16" s="35">
        <f t="shared" si="2"/>
        <v>14294219.59</v>
      </c>
      <c r="N16" s="2"/>
    </row>
    <row r="17" spans="1:14" ht="12.75">
      <c r="A17" s="8" t="s">
        <v>19</v>
      </c>
      <c r="B17" s="21">
        <v>3955215.49</v>
      </c>
      <c r="C17" s="21"/>
      <c r="D17" s="21"/>
      <c r="E17" s="21"/>
      <c r="F17" s="21"/>
      <c r="G17" s="21"/>
      <c r="H17" s="21"/>
      <c r="I17" s="21"/>
      <c r="J17" s="21"/>
      <c r="K17" s="21"/>
      <c r="L17" s="35">
        <f t="shared" si="2"/>
        <v>3955215.49</v>
      </c>
      <c r="N17" s="2"/>
    </row>
    <row r="18" spans="1:14" ht="35.25" customHeight="1">
      <c r="A18" s="9" t="s">
        <v>20</v>
      </c>
      <c r="B18" s="24">
        <v>4305046546.47</v>
      </c>
      <c r="C18" s="24"/>
      <c r="D18" s="24"/>
      <c r="E18" s="24"/>
      <c r="F18" s="24"/>
      <c r="G18" s="24"/>
      <c r="H18" s="24"/>
      <c r="I18" s="24"/>
      <c r="J18" s="24"/>
      <c r="K18" s="24"/>
      <c r="L18" s="35">
        <f t="shared" si="2"/>
        <v>4305046546.47</v>
      </c>
      <c r="N18" s="2"/>
    </row>
    <row r="19" spans="1:14" ht="39" customHeight="1">
      <c r="A19" s="10" t="s">
        <v>21</v>
      </c>
      <c r="B19" s="24">
        <f>B10-B12-B13-B18</f>
        <v>652071371.2199993</v>
      </c>
      <c r="C19" s="24">
        <f aca="true" t="shared" si="4" ref="C19:H19">C10-C12-C13-C18</f>
        <v>18767830.080000002</v>
      </c>
      <c r="D19" s="24">
        <f t="shared" si="4"/>
        <v>36595420.25</v>
      </c>
      <c r="E19" s="24">
        <f t="shared" si="4"/>
        <v>894474.71</v>
      </c>
      <c r="F19" s="24">
        <f t="shared" si="4"/>
        <v>29040917</v>
      </c>
      <c r="G19" s="24">
        <f t="shared" si="4"/>
        <v>2831104.6999999997</v>
      </c>
      <c r="H19" s="24">
        <f t="shared" si="4"/>
        <v>834282</v>
      </c>
      <c r="I19" s="24">
        <f>I10-I12-I13-I18</f>
        <v>3443481.38</v>
      </c>
      <c r="J19" s="24">
        <f>J10-J12-J13-J18</f>
        <v>19090269</v>
      </c>
      <c r="K19" s="24">
        <f>K10-K12-K13-K18</f>
        <v>241556.25</v>
      </c>
      <c r="L19" s="22">
        <f>L10-L12-L13-L18</f>
        <v>763810706.5900002</v>
      </c>
      <c r="N19" s="2"/>
    </row>
    <row r="20" spans="1:12" ht="12.75">
      <c r="A20" s="54" t="s">
        <v>22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3"/>
    </row>
    <row r="21" spans="1:12" ht="12.75">
      <c r="A21" s="14"/>
      <c r="B21" s="3"/>
      <c r="C21" s="3"/>
      <c r="D21" s="44" t="s">
        <v>41</v>
      </c>
      <c r="E21" s="3"/>
      <c r="F21" s="3"/>
      <c r="G21" s="3"/>
      <c r="H21" s="3"/>
      <c r="I21" s="3"/>
      <c r="J21" s="3"/>
      <c r="K21" s="3"/>
      <c r="L21" s="3"/>
    </row>
    <row r="22" spans="1:12" ht="53.25" customHeight="1">
      <c r="A22" s="17" t="s">
        <v>23</v>
      </c>
      <c r="B22" s="27">
        <v>11535302.55</v>
      </c>
      <c r="C22" s="28"/>
      <c r="D22" s="29"/>
      <c r="E22" s="29"/>
      <c r="F22" s="29"/>
      <c r="G22" s="29"/>
      <c r="H22" s="29"/>
      <c r="I22" s="29"/>
      <c r="J22" s="29"/>
      <c r="K22" s="29"/>
      <c r="L22" s="36">
        <f>SUM(B22:K22)</f>
        <v>11535302.55</v>
      </c>
    </row>
    <row r="23" spans="1:14" ht="47.25" customHeight="1">
      <c r="A23" s="10" t="s">
        <v>46</v>
      </c>
      <c r="B23" s="22">
        <f aca="true" t="shared" si="5" ref="B23:L23">B19-B22</f>
        <v>640536068.6699994</v>
      </c>
      <c r="C23" s="22">
        <f t="shared" si="5"/>
        <v>18767830.080000002</v>
      </c>
      <c r="D23" s="22">
        <f t="shared" si="5"/>
        <v>36595420.25</v>
      </c>
      <c r="E23" s="22">
        <f t="shared" si="5"/>
        <v>894474.71</v>
      </c>
      <c r="F23" s="22">
        <f t="shared" si="5"/>
        <v>29040917</v>
      </c>
      <c r="G23" s="22">
        <f t="shared" si="5"/>
        <v>2831104.6999999997</v>
      </c>
      <c r="H23" s="22">
        <f t="shared" si="5"/>
        <v>834282</v>
      </c>
      <c r="I23" s="22">
        <f t="shared" si="5"/>
        <v>3443481.38</v>
      </c>
      <c r="J23" s="22">
        <f t="shared" si="5"/>
        <v>19090269</v>
      </c>
      <c r="K23" s="22">
        <f t="shared" si="5"/>
        <v>241556.25</v>
      </c>
      <c r="L23" s="22">
        <f t="shared" si="5"/>
        <v>752275404.0400002</v>
      </c>
      <c r="N23" s="2"/>
    </row>
    <row r="24" spans="1:12" ht="12.75">
      <c r="A24" s="3"/>
      <c r="B24" s="30"/>
      <c r="C24" s="30"/>
      <c r="D24" s="45" t="s">
        <v>41</v>
      </c>
      <c r="E24" s="30"/>
      <c r="F24" s="30"/>
      <c r="G24" s="30"/>
      <c r="H24" s="30"/>
      <c r="I24" s="30"/>
      <c r="J24" s="30"/>
      <c r="K24" s="30"/>
      <c r="L24" s="30"/>
    </row>
    <row r="25" spans="1:12" ht="50.25" customHeight="1">
      <c r="A25" s="18" t="s">
        <v>24</v>
      </c>
      <c r="B25" s="20">
        <f>636707617.24-7841737.13</f>
        <v>628865880.11</v>
      </c>
      <c r="C25" s="21">
        <v>18306090.91</v>
      </c>
      <c r="D25" s="21">
        <v>19306673.73</v>
      </c>
      <c r="E25" s="21">
        <v>827236.58</v>
      </c>
      <c r="F25" s="21">
        <v>28347351</v>
      </c>
      <c r="G25" s="21">
        <v>249177.25</v>
      </c>
      <c r="H25" s="21">
        <v>11665.44</v>
      </c>
      <c r="I25" s="21">
        <v>2752888.1</v>
      </c>
      <c r="J25" s="21">
        <v>27466050</v>
      </c>
      <c r="K25" s="21">
        <v>334867.65</v>
      </c>
      <c r="L25" s="21">
        <f>SUM(B25:K25)</f>
        <v>726467880.7700001</v>
      </c>
    </row>
    <row r="26" spans="1:12" ht="42.75" customHeight="1">
      <c r="A26" s="52" t="s">
        <v>54</v>
      </c>
      <c r="B26" s="53">
        <v>0.027</v>
      </c>
      <c r="C26" s="53">
        <f>$B$26</f>
        <v>0.027</v>
      </c>
      <c r="D26" s="53">
        <f aca="true" t="shared" si="6" ref="D26:L26">$B$26</f>
        <v>0.027</v>
      </c>
      <c r="E26" s="53">
        <f t="shared" si="6"/>
        <v>0.027</v>
      </c>
      <c r="F26" s="53">
        <f t="shared" si="6"/>
        <v>0.027</v>
      </c>
      <c r="G26" s="53">
        <f t="shared" si="6"/>
        <v>0.027</v>
      </c>
      <c r="H26" s="53">
        <f t="shared" si="6"/>
        <v>0.027</v>
      </c>
      <c r="I26" s="53">
        <f t="shared" si="6"/>
        <v>0.027</v>
      </c>
      <c r="J26" s="53">
        <f t="shared" si="6"/>
        <v>0.027</v>
      </c>
      <c r="K26" s="53">
        <f t="shared" si="6"/>
        <v>0.027</v>
      </c>
      <c r="L26" s="53">
        <f t="shared" si="6"/>
        <v>0.027</v>
      </c>
    </row>
    <row r="27" spans="1:12" ht="42.75" customHeight="1">
      <c r="A27" s="17" t="s">
        <v>33</v>
      </c>
      <c r="B27" s="27">
        <v>0</v>
      </c>
      <c r="C27" s="26"/>
      <c r="D27" s="27">
        <v>10001712.34</v>
      </c>
      <c r="E27" s="26"/>
      <c r="F27" s="26"/>
      <c r="G27" s="26"/>
      <c r="H27" s="26"/>
      <c r="I27" s="26"/>
      <c r="J27" s="26"/>
      <c r="K27" s="26"/>
      <c r="L27" s="27">
        <f>SUM(B27:K27)</f>
        <v>10001712.34</v>
      </c>
    </row>
    <row r="28" spans="1:14" ht="39" customHeight="1">
      <c r="A28" s="10" t="s">
        <v>47</v>
      </c>
      <c r="B28" s="32">
        <f aca="true" t="shared" si="7" ref="B28:K28">B25*(1+B26)</f>
        <v>645845258.87297</v>
      </c>
      <c r="C28" s="32">
        <f t="shared" si="7"/>
        <v>18800355.36457</v>
      </c>
      <c r="D28" s="32">
        <f>D25*(1+D26)+D27</f>
        <v>29829666.260709997</v>
      </c>
      <c r="E28" s="32">
        <f t="shared" si="7"/>
        <v>849571.9676599998</v>
      </c>
      <c r="F28" s="32">
        <f t="shared" si="7"/>
        <v>29112729.476999998</v>
      </c>
      <c r="G28" s="32">
        <f t="shared" si="7"/>
        <v>255905.03574999998</v>
      </c>
      <c r="H28" s="32">
        <f t="shared" si="7"/>
        <v>11980.406879999999</v>
      </c>
      <c r="I28" s="32">
        <f t="shared" si="7"/>
        <v>2827216.0787</v>
      </c>
      <c r="J28" s="32">
        <f t="shared" si="7"/>
        <v>28207633.349999998</v>
      </c>
      <c r="K28" s="32">
        <f t="shared" si="7"/>
        <v>343909.07655</v>
      </c>
      <c r="L28" s="32">
        <f>L25*(1+L26)+L27</f>
        <v>756084225.8907901</v>
      </c>
      <c r="N28" s="2"/>
    </row>
    <row r="29" spans="1:12" ht="12.75">
      <c r="A29" s="3"/>
      <c r="B29" s="33"/>
      <c r="C29" s="25"/>
      <c r="D29" s="43" t="s">
        <v>45</v>
      </c>
      <c r="E29" s="25"/>
      <c r="F29" s="25"/>
      <c r="G29" s="25"/>
      <c r="H29" s="25"/>
      <c r="I29" s="25"/>
      <c r="J29" s="25"/>
      <c r="K29" s="25"/>
      <c r="L29" s="33"/>
    </row>
    <row r="30" spans="1:12" ht="12.75">
      <c r="A30" s="3"/>
      <c r="B30" s="33"/>
      <c r="C30" s="25"/>
      <c r="D30" s="43" t="s">
        <v>42</v>
      </c>
      <c r="E30" s="25"/>
      <c r="F30" s="25"/>
      <c r="G30" s="25"/>
      <c r="H30" s="25"/>
      <c r="I30" s="25"/>
      <c r="J30" s="25"/>
      <c r="K30" s="25"/>
      <c r="L30" s="25"/>
    </row>
    <row r="31" spans="1:14" ht="33" customHeight="1">
      <c r="A31" s="19" t="s">
        <v>48</v>
      </c>
      <c r="B31" s="32">
        <f aca="true" t="shared" si="8" ref="B31:L31">B28-B23</f>
        <v>5309190.202970624</v>
      </c>
      <c r="C31" s="32">
        <f t="shared" si="8"/>
        <v>32525.28456999734</v>
      </c>
      <c r="D31" s="32">
        <f t="shared" si="8"/>
        <v>-6765753.989290003</v>
      </c>
      <c r="E31" s="32">
        <f t="shared" si="8"/>
        <v>-44902.74234000011</v>
      </c>
      <c r="F31" s="32">
        <f t="shared" si="8"/>
        <v>71812.47699999809</v>
      </c>
      <c r="G31" s="32">
        <f t="shared" si="8"/>
        <v>-2575199.66425</v>
      </c>
      <c r="H31" s="32">
        <f t="shared" si="8"/>
        <v>-822301.59312</v>
      </c>
      <c r="I31" s="32">
        <f t="shared" si="8"/>
        <v>-616265.3012999999</v>
      </c>
      <c r="J31" s="32">
        <f t="shared" si="8"/>
        <v>9117364.349999998</v>
      </c>
      <c r="K31" s="32">
        <f t="shared" si="8"/>
        <v>102352.82655</v>
      </c>
      <c r="L31" s="32">
        <f t="shared" si="8"/>
        <v>3808821.8507899046</v>
      </c>
      <c r="N31" s="1"/>
    </row>
    <row r="32" spans="1:12" ht="12.75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4"/>
    </row>
    <row r="33" spans="1:12" ht="12.75">
      <c r="A33" s="15" t="s">
        <v>27</v>
      </c>
      <c r="B33" s="3"/>
      <c r="C33" s="3"/>
      <c r="D33" s="13"/>
      <c r="E33" s="3"/>
      <c r="F33" s="3"/>
      <c r="G33" s="3"/>
      <c r="H33" s="3"/>
      <c r="I33" s="3"/>
      <c r="J33" s="3"/>
      <c r="K33" s="3"/>
      <c r="L33" s="3"/>
    </row>
    <row r="34" spans="1:12" ht="26.25" customHeight="1">
      <c r="A34" s="55" t="s">
        <v>55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3"/>
    </row>
    <row r="35" spans="1:12" ht="15" customHeight="1">
      <c r="A35" s="57" t="s">
        <v>25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3"/>
    </row>
    <row r="36" spans="1:12" ht="26.25" customHeight="1">
      <c r="A36" s="55" t="s">
        <v>26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</sheetData>
  <sheetProtection/>
  <mergeCells count="5">
    <mergeCell ref="A1:L2"/>
    <mergeCell ref="A20:K20"/>
    <mergeCell ref="A34:K34"/>
    <mergeCell ref="A35:K35"/>
    <mergeCell ref="A36:K36"/>
  </mergeCells>
  <printOptions/>
  <pageMargins left="0.7" right="0.7" top="0.75" bottom="0.75" header="0.31496062" footer="0.31496062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zoomScalePageLayoutView="0" workbookViewId="0" topLeftCell="A1">
      <selection activeCell="D12" sqref="D12"/>
    </sheetView>
  </sheetViews>
  <sheetFormatPr defaultColWidth="9.140625" defaultRowHeight="12.75"/>
  <cols>
    <col min="1" max="1" width="62.8515625" style="0" customWidth="1"/>
    <col min="2" max="2" width="19.00390625" style="0" customWidth="1"/>
    <col min="3" max="14" width="14.28125" style="0" customWidth="1"/>
    <col min="15" max="15" width="17.421875" style="0" customWidth="1"/>
  </cols>
  <sheetData>
    <row r="1" spans="1:15" ht="12.75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48">
      <c r="A3" s="6" t="s">
        <v>28</v>
      </c>
      <c r="B3" s="37" t="s">
        <v>31</v>
      </c>
      <c r="C3" s="37" t="s">
        <v>6</v>
      </c>
      <c r="D3" s="37" t="s">
        <v>7</v>
      </c>
      <c r="E3" s="37" t="s">
        <v>36</v>
      </c>
      <c r="F3" s="37" t="s">
        <v>37</v>
      </c>
      <c r="G3" s="37" t="s">
        <v>38</v>
      </c>
      <c r="H3" s="37" t="s">
        <v>39</v>
      </c>
      <c r="I3" s="37" t="s">
        <v>40</v>
      </c>
      <c r="J3" s="37" t="s">
        <v>34</v>
      </c>
      <c r="K3" s="37" t="s">
        <v>51</v>
      </c>
      <c r="L3" s="37" t="s">
        <v>52</v>
      </c>
      <c r="M3" s="37" t="s">
        <v>53</v>
      </c>
      <c r="N3" s="51" t="s">
        <v>50</v>
      </c>
      <c r="O3" s="37" t="s">
        <v>30</v>
      </c>
    </row>
    <row r="4" spans="1:15" ht="30.75" customHeight="1">
      <c r="A4" s="16" t="s">
        <v>8</v>
      </c>
      <c r="B4" s="21">
        <f>'Regla gasto Grupo 2019 (1)'!L5</f>
        <v>5236641890.900001</v>
      </c>
      <c r="C4" s="21">
        <v>3356169.58</v>
      </c>
      <c r="D4" s="21">
        <v>767759.38</v>
      </c>
      <c r="E4" s="21">
        <v>2378527.55</v>
      </c>
      <c r="F4" s="21">
        <v>528377.95</v>
      </c>
      <c r="G4" s="21">
        <v>32490.7</v>
      </c>
      <c r="H4" s="21">
        <v>112336.56</v>
      </c>
      <c r="I4" s="21">
        <v>0.01</v>
      </c>
      <c r="J4" s="21">
        <v>384879.08</v>
      </c>
      <c r="K4" s="21">
        <v>1046052.68</v>
      </c>
      <c r="L4" s="21">
        <v>722116.25</v>
      </c>
      <c r="M4" s="21">
        <v>812729.8</v>
      </c>
      <c r="N4" s="21">
        <v>0.01</v>
      </c>
      <c r="O4" s="21">
        <f>SUM(B4:N4)</f>
        <v>5246783330.450002</v>
      </c>
    </row>
    <row r="5" spans="1:15" ht="30" customHeight="1">
      <c r="A5" s="9" t="s">
        <v>9</v>
      </c>
      <c r="B5" s="38">
        <f>'Regla gasto Grupo 2019 (1)'!L6</f>
        <v>-1263269.67</v>
      </c>
      <c r="C5" s="21">
        <f aca="true" t="shared" si="0" ref="C5:N5">SUM(C6:C8)</f>
        <v>0</v>
      </c>
      <c r="D5" s="21">
        <f t="shared" si="0"/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>SUM(M6:M8)</f>
        <v>0</v>
      </c>
      <c r="N5" s="21">
        <f t="shared" si="0"/>
        <v>0</v>
      </c>
      <c r="O5" s="38">
        <f>SUM(B5:N5)</f>
        <v>-1263269.67</v>
      </c>
    </row>
    <row r="6" spans="1:15" ht="30" customHeight="1">
      <c r="A6" s="9" t="s">
        <v>10</v>
      </c>
      <c r="B6" s="38">
        <f>'Regla gasto Grupo 2019 (1)'!L7</f>
        <v>-843924.38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8">
        <f>SUM(B6:N6)</f>
        <v>-843924.38</v>
      </c>
    </row>
    <row r="7" spans="1:15" ht="30" customHeight="1">
      <c r="A7" s="9" t="s">
        <v>11</v>
      </c>
      <c r="B7" s="38">
        <f>'Regla gasto Grupo 2019 (1)'!L8</f>
        <v>-232313.29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38">
        <f>SUM(B7:N7)</f>
        <v>-232313.29</v>
      </c>
    </row>
    <row r="8" spans="1:15" ht="30" customHeight="1">
      <c r="A8" s="9" t="s">
        <v>12</v>
      </c>
      <c r="B8" s="38">
        <f>'Regla gasto Grupo 2019 (1)'!L9</f>
        <v>-187032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8">
        <f>SUM(B8:N8)</f>
        <v>-187032</v>
      </c>
    </row>
    <row r="9" spans="1:15" ht="30.75" customHeight="1">
      <c r="A9" s="10" t="s">
        <v>13</v>
      </c>
      <c r="B9" s="22">
        <f aca="true" t="shared" si="1" ref="B9:O9">B4+B5</f>
        <v>5235378621.2300005</v>
      </c>
      <c r="C9" s="22">
        <f t="shared" si="1"/>
        <v>3356169.58</v>
      </c>
      <c r="D9" s="22">
        <f t="shared" si="1"/>
        <v>767759.38</v>
      </c>
      <c r="E9" s="22">
        <f t="shared" si="1"/>
        <v>2378527.55</v>
      </c>
      <c r="F9" s="22">
        <f t="shared" si="1"/>
        <v>528377.95</v>
      </c>
      <c r="G9" s="22">
        <f t="shared" si="1"/>
        <v>32490.7</v>
      </c>
      <c r="H9" s="22">
        <f t="shared" si="1"/>
        <v>112336.56</v>
      </c>
      <c r="I9" s="22">
        <f t="shared" si="1"/>
        <v>0.01</v>
      </c>
      <c r="J9" s="22">
        <f t="shared" si="1"/>
        <v>384879.08</v>
      </c>
      <c r="K9" s="22">
        <f t="shared" si="1"/>
        <v>1046052.68</v>
      </c>
      <c r="L9" s="22">
        <f t="shared" si="1"/>
        <v>722116.25</v>
      </c>
      <c r="M9" s="22">
        <f>M4+M5</f>
        <v>812729.8</v>
      </c>
      <c r="N9" s="22">
        <f t="shared" si="1"/>
        <v>0.01</v>
      </c>
      <c r="O9" s="22">
        <f t="shared" si="1"/>
        <v>5245520060.780002</v>
      </c>
    </row>
    <row r="10" spans="1:14" ht="12.75">
      <c r="A10" s="11"/>
      <c r="B10" s="23"/>
      <c r="C10" s="23"/>
      <c r="D10" s="23"/>
      <c r="E10" s="23"/>
      <c r="F10" s="23"/>
      <c r="G10" s="23"/>
      <c r="K10" s="39"/>
      <c r="L10" s="39"/>
      <c r="M10" s="39"/>
      <c r="N10" s="39"/>
    </row>
    <row r="11" spans="1:15" ht="35.25" customHeight="1">
      <c r="A11" s="12" t="s">
        <v>14</v>
      </c>
      <c r="B11" s="50">
        <f>'Regla gasto Grupo 2019 (1)'!L12</f>
        <v>108992771.33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>
        <f aca="true" t="shared" si="2" ref="O11:O17">SUM(B11:N11)</f>
        <v>108992771.33</v>
      </c>
    </row>
    <row r="12" spans="1:15" ht="47.25" customHeight="1">
      <c r="A12" s="9" t="s">
        <v>15</v>
      </c>
      <c r="B12" s="38">
        <f>'Regla gasto Grupo 2019 (1)'!L13</f>
        <v>57528596.84</v>
      </c>
      <c r="C12" s="21">
        <f>SUM(C13:C16)</f>
        <v>0</v>
      </c>
      <c r="D12" s="21">
        <f>SUM(D13:D16)</f>
        <v>0</v>
      </c>
      <c r="E12" s="21">
        <v>2128825.64</v>
      </c>
      <c r="F12" s="21">
        <f>SUM(F13:F16)</f>
        <v>0</v>
      </c>
      <c r="G12" s="21">
        <f>SUM(G13:G16)</f>
        <v>0</v>
      </c>
      <c r="H12" s="21">
        <f>SUM(H13:H16)</f>
        <v>0</v>
      </c>
      <c r="I12" s="21">
        <f>SUM(I13:I16)</f>
        <v>0</v>
      </c>
      <c r="J12" s="21">
        <f>SUM(J13:J16)</f>
        <v>0</v>
      </c>
      <c r="K12" s="21">
        <v>0</v>
      </c>
      <c r="L12" s="21">
        <v>0</v>
      </c>
      <c r="M12" s="21">
        <v>0</v>
      </c>
      <c r="N12" s="21">
        <v>0</v>
      </c>
      <c r="O12" s="38">
        <f t="shared" si="2"/>
        <v>59657422.480000004</v>
      </c>
    </row>
    <row r="13" spans="1:15" ht="12.75">
      <c r="A13" s="8" t="s">
        <v>16</v>
      </c>
      <c r="B13" s="38">
        <f>'Regla gasto Grupo 2019 (1)'!L14</f>
        <v>8127797.09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8">
        <f t="shared" si="2"/>
        <v>8127797.09</v>
      </c>
    </row>
    <row r="14" spans="1:15" ht="12.75">
      <c r="A14" s="8" t="s">
        <v>17</v>
      </c>
      <c r="B14" s="38">
        <f>'Regla gasto Grupo 2019 (1)'!L15</f>
        <v>31151364.67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38">
        <f t="shared" si="2"/>
        <v>31151364.67</v>
      </c>
    </row>
    <row r="15" spans="1:15" ht="12.75">
      <c r="A15" s="8" t="s">
        <v>18</v>
      </c>
      <c r="B15" s="38">
        <f>'Regla gasto Grupo 2019 (1)'!L16</f>
        <v>14294219.59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8">
        <f t="shared" si="2"/>
        <v>14294219.59</v>
      </c>
    </row>
    <row r="16" spans="1:15" ht="12.75">
      <c r="A16" s="8" t="s">
        <v>19</v>
      </c>
      <c r="B16" s="38">
        <f>'Regla gasto Grupo 2019 (1)'!L17</f>
        <v>3955215.49</v>
      </c>
      <c r="C16" s="21"/>
      <c r="D16" s="21"/>
      <c r="E16" s="21">
        <f>756868.67+1371956.97</f>
        <v>2128825.64</v>
      </c>
      <c r="F16" s="21"/>
      <c r="G16" s="21"/>
      <c r="H16" s="21"/>
      <c r="I16" s="21"/>
      <c r="J16" s="21"/>
      <c r="K16" s="21"/>
      <c r="L16" s="21"/>
      <c r="M16" s="21"/>
      <c r="N16" s="21"/>
      <c r="O16" s="38">
        <f t="shared" si="2"/>
        <v>6084041.130000001</v>
      </c>
    </row>
    <row r="17" spans="1:15" ht="36.75" customHeight="1">
      <c r="A17" s="9" t="s">
        <v>20</v>
      </c>
      <c r="B17" s="38">
        <f>'Regla gasto Grupo 2019 (1)'!L18</f>
        <v>4305046546.47</v>
      </c>
      <c r="C17" s="24"/>
      <c r="D17" s="24"/>
      <c r="E17" s="24"/>
      <c r="F17" s="24"/>
      <c r="G17" s="24"/>
      <c r="H17" s="24"/>
      <c r="I17" s="24"/>
      <c r="J17" s="24"/>
      <c r="K17" s="24"/>
      <c r="L17" s="21"/>
      <c r="M17" s="21"/>
      <c r="N17" s="21"/>
      <c r="O17" s="38">
        <f t="shared" si="2"/>
        <v>4305046546.47</v>
      </c>
    </row>
    <row r="18" spans="1:15" ht="46.5" customHeight="1">
      <c r="A18" s="10" t="s">
        <v>21</v>
      </c>
      <c r="B18" s="22">
        <f>B9-B11-B12-B17</f>
        <v>763810706.5900002</v>
      </c>
      <c r="C18" s="24">
        <f>C9-C11-C12</f>
        <v>3356169.58</v>
      </c>
      <c r="D18" s="24">
        <f>D9-D11-D12-D17</f>
        <v>767759.38</v>
      </c>
      <c r="E18" s="24">
        <f>E9-E11-E12-E17</f>
        <v>249701.90999999968</v>
      </c>
      <c r="F18" s="24">
        <f>F9-F11-F12-F17</f>
        <v>528377.95</v>
      </c>
      <c r="G18" s="24">
        <f>G9-G11-G12</f>
        <v>32490.7</v>
      </c>
      <c r="H18" s="24">
        <f aca="true" t="shared" si="3" ref="H18:O18">H9-H11-H12-H17</f>
        <v>112336.56</v>
      </c>
      <c r="I18" s="24">
        <f t="shared" si="3"/>
        <v>0.01</v>
      </c>
      <c r="J18" s="24">
        <f t="shared" si="3"/>
        <v>384879.08</v>
      </c>
      <c r="K18" s="24">
        <f t="shared" si="3"/>
        <v>1046052.68</v>
      </c>
      <c r="L18" s="22">
        <f t="shared" si="3"/>
        <v>722116.25</v>
      </c>
      <c r="M18" s="22">
        <f>M9-M11-M12-M17</f>
        <v>812729.8</v>
      </c>
      <c r="N18" s="22">
        <f t="shared" si="3"/>
        <v>0.01</v>
      </c>
      <c r="O18" s="22">
        <f t="shared" si="3"/>
        <v>771823320.5000019</v>
      </c>
    </row>
    <row r="19" spans="1:14" ht="12.75">
      <c r="A19" s="54" t="s">
        <v>22</v>
      </c>
      <c r="B19" s="54"/>
      <c r="C19" s="54"/>
      <c r="D19" s="54"/>
      <c r="E19" s="54"/>
      <c r="F19" s="54"/>
      <c r="G19" s="3"/>
      <c r="K19" s="39"/>
      <c r="L19" s="39"/>
      <c r="M19" s="39"/>
      <c r="N19" s="39"/>
    </row>
    <row r="20" spans="1:15" ht="12.75">
      <c r="A20" s="14"/>
      <c r="B20" s="3"/>
      <c r="C20" s="3"/>
      <c r="D20" s="3"/>
      <c r="E20" s="3"/>
      <c r="F20" s="3"/>
      <c r="G20" s="3"/>
      <c r="K20" s="39"/>
      <c r="L20" s="39"/>
      <c r="M20" s="39"/>
      <c r="N20" s="39"/>
      <c r="O20" s="2"/>
    </row>
    <row r="21" spans="1:15" ht="36" customHeight="1">
      <c r="A21" s="17" t="s">
        <v>23</v>
      </c>
      <c r="B21" s="27">
        <f>'Regla gasto Grupo 2019 (1)'!L22</f>
        <v>11535302.55</v>
      </c>
      <c r="C21" s="29"/>
      <c r="D21" s="29"/>
      <c r="E21" s="29"/>
      <c r="F21" s="29"/>
      <c r="G21" s="28"/>
      <c r="H21" s="29"/>
      <c r="I21" s="29"/>
      <c r="J21" s="29"/>
      <c r="K21" s="29"/>
      <c r="L21" s="29"/>
      <c r="M21" s="29"/>
      <c r="N21" s="29"/>
      <c r="O21" s="22">
        <f>SUM(B21:N21)</f>
        <v>11535302.55</v>
      </c>
    </row>
    <row r="22" spans="1:15" ht="48" customHeight="1">
      <c r="A22" s="10" t="s">
        <v>46</v>
      </c>
      <c r="B22" s="27">
        <f>'Regla gasto Grupo 2019 (1)'!L23</f>
        <v>752275404.0400002</v>
      </c>
      <c r="C22" s="22">
        <f aca="true" t="shared" si="4" ref="C22:N22">C18-C21</f>
        <v>3356169.58</v>
      </c>
      <c r="D22" s="22">
        <f t="shared" si="4"/>
        <v>767759.38</v>
      </c>
      <c r="E22" s="22">
        <f t="shared" si="4"/>
        <v>249701.90999999968</v>
      </c>
      <c r="F22" s="22">
        <f t="shared" si="4"/>
        <v>528377.95</v>
      </c>
      <c r="G22" s="22">
        <f t="shared" si="4"/>
        <v>32490.7</v>
      </c>
      <c r="H22" s="22">
        <f t="shared" si="4"/>
        <v>112336.56</v>
      </c>
      <c r="I22" s="22">
        <f t="shared" si="4"/>
        <v>0.01</v>
      </c>
      <c r="J22" s="22">
        <f t="shared" si="4"/>
        <v>384879.08</v>
      </c>
      <c r="K22" s="22">
        <f t="shared" si="4"/>
        <v>1046052.68</v>
      </c>
      <c r="L22" s="22">
        <f t="shared" si="4"/>
        <v>722116.25</v>
      </c>
      <c r="M22" s="22">
        <f t="shared" si="4"/>
        <v>812729.8</v>
      </c>
      <c r="N22" s="22">
        <f t="shared" si="4"/>
        <v>0.01</v>
      </c>
      <c r="O22" s="22">
        <f>SUM(B22:N22)</f>
        <v>760288017.9500002</v>
      </c>
    </row>
    <row r="23" spans="1:15" ht="12.75">
      <c r="A23" s="3"/>
      <c r="B23" s="30"/>
      <c r="C23" s="30"/>
      <c r="D23" s="30"/>
      <c r="E23" s="30"/>
      <c r="F23" s="30"/>
      <c r="G23" s="30"/>
      <c r="H23" s="30"/>
      <c r="I23" s="30"/>
      <c r="J23" s="30"/>
      <c r="K23" s="40"/>
      <c r="L23" s="40"/>
      <c r="M23" s="40"/>
      <c r="N23" s="40"/>
      <c r="O23" s="30"/>
    </row>
    <row r="24" spans="1:15" ht="35.25" customHeight="1">
      <c r="A24" s="18" t="s">
        <v>24</v>
      </c>
      <c r="B24" s="20">
        <f>'Regla gasto Grupo 2019 (1)'!L25</f>
        <v>726467880.7700001</v>
      </c>
      <c r="C24" s="21">
        <v>3070949.12</v>
      </c>
      <c r="D24" s="21">
        <v>754725.91</v>
      </c>
      <c r="E24" s="21">
        <v>223127.71</v>
      </c>
      <c r="F24" s="21">
        <v>530257.8</v>
      </c>
      <c r="G24" s="21">
        <v>24926.74</v>
      </c>
      <c r="H24" s="21">
        <v>111489.23</v>
      </c>
      <c r="I24" s="21">
        <v>742470.22</v>
      </c>
      <c r="J24" s="21">
        <v>419104.77</v>
      </c>
      <c r="K24" s="21">
        <v>69171.19</v>
      </c>
      <c r="L24" s="21">
        <v>193910.22</v>
      </c>
      <c r="M24" s="21">
        <v>172368.09</v>
      </c>
      <c r="N24" s="21">
        <v>169711.35</v>
      </c>
      <c r="O24" s="21">
        <f>SUM(B24:N24)</f>
        <v>732950093.1200002</v>
      </c>
    </row>
    <row r="25" spans="1:15" ht="42.75" customHeight="1">
      <c r="A25" s="52" t="s">
        <v>54</v>
      </c>
      <c r="B25" s="53">
        <f>'Regla gasto Grupo 2019 (1)'!L26</f>
        <v>0.027</v>
      </c>
      <c r="C25" s="53">
        <f aca="true" t="shared" si="5" ref="C25:O25">$B$25</f>
        <v>0.027</v>
      </c>
      <c r="D25" s="53">
        <f t="shared" si="5"/>
        <v>0.027</v>
      </c>
      <c r="E25" s="53">
        <f t="shared" si="5"/>
        <v>0.027</v>
      </c>
      <c r="F25" s="53">
        <f t="shared" si="5"/>
        <v>0.027</v>
      </c>
      <c r="G25" s="53">
        <f t="shared" si="5"/>
        <v>0.027</v>
      </c>
      <c r="H25" s="53">
        <f t="shared" si="5"/>
        <v>0.027</v>
      </c>
      <c r="I25" s="53">
        <f t="shared" si="5"/>
        <v>0.027</v>
      </c>
      <c r="J25" s="53">
        <f t="shared" si="5"/>
        <v>0.027</v>
      </c>
      <c r="K25" s="53">
        <f t="shared" si="5"/>
        <v>0.027</v>
      </c>
      <c r="L25" s="53">
        <f t="shared" si="5"/>
        <v>0.027</v>
      </c>
      <c r="M25" s="53">
        <f t="shared" si="5"/>
        <v>0.027</v>
      </c>
      <c r="N25" s="53">
        <f t="shared" si="5"/>
        <v>0.027</v>
      </c>
      <c r="O25" s="53">
        <f t="shared" si="5"/>
        <v>0.027</v>
      </c>
    </row>
    <row r="26" spans="1:15" ht="42.75" customHeight="1">
      <c r="A26" s="17" t="s">
        <v>33</v>
      </c>
      <c r="B26" s="20">
        <f>'Regla gasto Grupo 2019 (1)'!L27</f>
        <v>10001712.34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33" customHeight="1">
      <c r="A27" s="10" t="s">
        <v>47</v>
      </c>
      <c r="B27" s="32">
        <f>'Regla gasto Grupo 2019 (1)'!L28</f>
        <v>756084225.8907901</v>
      </c>
      <c r="C27" s="32">
        <f aca="true" t="shared" si="6" ref="C27:M27">C24*(1+C25)</f>
        <v>3153864.74624</v>
      </c>
      <c r="D27" s="32">
        <f t="shared" si="6"/>
        <v>775103.50957</v>
      </c>
      <c r="E27" s="32">
        <f t="shared" si="6"/>
        <v>229152.15816999998</v>
      </c>
      <c r="F27" s="32">
        <f t="shared" si="6"/>
        <v>544574.7606</v>
      </c>
      <c r="G27" s="32">
        <f t="shared" si="6"/>
        <v>25599.76198</v>
      </c>
      <c r="H27" s="32">
        <f t="shared" si="6"/>
        <v>114499.43920999998</v>
      </c>
      <c r="I27" s="32">
        <f t="shared" si="6"/>
        <v>762516.9159399999</v>
      </c>
      <c r="J27" s="32">
        <f t="shared" si="6"/>
        <v>430420.59878999996</v>
      </c>
      <c r="K27" s="36">
        <f t="shared" si="6"/>
        <v>71038.81212999999</v>
      </c>
      <c r="L27" s="36">
        <f t="shared" si="6"/>
        <v>199145.79593999998</v>
      </c>
      <c r="M27" s="36">
        <f t="shared" si="6"/>
        <v>177022.02842999998</v>
      </c>
      <c r="N27" s="36">
        <f>N24*(1+N25)+0.03</f>
        <v>174293.58645</v>
      </c>
      <c r="O27" s="22">
        <f>SUM(B27:N27)</f>
        <v>762741458.0042403</v>
      </c>
    </row>
    <row r="28" spans="1:15" ht="12.75">
      <c r="A28" s="3"/>
      <c r="B28" s="33"/>
      <c r="C28" s="25"/>
      <c r="D28" s="25"/>
      <c r="E28" s="25"/>
      <c r="F28" s="25"/>
      <c r="G28" s="33"/>
      <c r="H28" s="33"/>
      <c r="I28" s="33"/>
      <c r="J28" s="33"/>
      <c r="K28" s="34"/>
      <c r="L28" s="34"/>
      <c r="M28" s="34"/>
      <c r="N28" s="34"/>
      <c r="O28" s="33"/>
    </row>
    <row r="29" spans="1:15" ht="12.75">
      <c r="A29" s="3"/>
      <c r="B29" s="33"/>
      <c r="C29" s="25"/>
      <c r="D29" s="25"/>
      <c r="E29" s="25"/>
      <c r="F29" s="25"/>
      <c r="G29" s="25"/>
      <c r="H29" s="25"/>
      <c r="I29" s="25"/>
      <c r="J29" s="25"/>
      <c r="K29" s="41"/>
      <c r="L29" s="41"/>
      <c r="M29" s="41"/>
      <c r="N29" s="41"/>
      <c r="O29" s="25"/>
    </row>
    <row r="30" spans="1:15" ht="37.5" customHeight="1">
      <c r="A30" s="19" t="s">
        <v>48</v>
      </c>
      <c r="B30" s="32">
        <f>'Regla gasto Grupo 2019 (1)'!L31</f>
        <v>3808821.8507899046</v>
      </c>
      <c r="C30" s="32">
        <f aca="true" t="shared" si="7" ref="C30:O30">C27-C22</f>
        <v>-202304.8337600003</v>
      </c>
      <c r="D30" s="32">
        <f t="shared" si="7"/>
        <v>7344.12956999999</v>
      </c>
      <c r="E30" s="32">
        <f t="shared" si="7"/>
        <v>-20549.751829999703</v>
      </c>
      <c r="F30" s="32">
        <f t="shared" si="7"/>
        <v>16196.810600000084</v>
      </c>
      <c r="G30" s="32">
        <f t="shared" si="7"/>
        <v>-6890.938020000001</v>
      </c>
      <c r="H30" s="32">
        <f t="shared" si="7"/>
        <v>2162.8792099999846</v>
      </c>
      <c r="I30" s="32">
        <f t="shared" si="7"/>
        <v>762516.9059399999</v>
      </c>
      <c r="J30" s="32">
        <f t="shared" si="7"/>
        <v>45541.518789999944</v>
      </c>
      <c r="K30" s="36">
        <f t="shared" si="7"/>
        <v>-975013.8678700001</v>
      </c>
      <c r="L30" s="36">
        <f t="shared" si="7"/>
        <v>-522970.45406</v>
      </c>
      <c r="M30" s="36">
        <f t="shared" si="7"/>
        <v>-635707.7715700001</v>
      </c>
      <c r="N30" s="36">
        <f t="shared" si="7"/>
        <v>174293.57645</v>
      </c>
      <c r="O30" s="32">
        <f t="shared" si="7"/>
        <v>2453440.0542401075</v>
      </c>
    </row>
    <row r="31" spans="1:15" ht="12.75">
      <c r="A31" s="3"/>
      <c r="B31" s="4"/>
      <c r="C31" s="3"/>
      <c r="D31" s="3"/>
      <c r="E31" s="3"/>
      <c r="F31" s="3"/>
      <c r="G31" s="3"/>
      <c r="H31" s="3"/>
      <c r="I31" s="3"/>
      <c r="J31" s="3"/>
      <c r="K31" s="42"/>
      <c r="L31" s="42"/>
      <c r="M31" s="42"/>
      <c r="N31" s="42"/>
      <c r="O31" s="3"/>
    </row>
    <row r="32" spans="1:14" ht="12.75">
      <c r="A32" s="15" t="s">
        <v>27</v>
      </c>
      <c r="B32" s="3"/>
      <c r="C32" s="3"/>
      <c r="D32" s="3"/>
      <c r="E32" s="3"/>
      <c r="F32" s="3"/>
      <c r="G32" s="3"/>
      <c r="K32" s="39"/>
      <c r="L32" s="39"/>
      <c r="M32" s="39"/>
      <c r="N32" s="39"/>
    </row>
    <row r="33" spans="1:12" ht="26.25" customHeight="1">
      <c r="A33" s="55" t="s">
        <v>55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3"/>
    </row>
    <row r="34" spans="1:12" ht="15" customHeight="1">
      <c r="A34" s="57" t="s">
        <v>25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3"/>
    </row>
    <row r="35" spans="1:12" ht="26.25" customHeight="1">
      <c r="A35" s="55" t="s">
        <v>26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3"/>
    </row>
    <row r="36" spans="1:7" ht="12.75">
      <c r="A36" s="3"/>
      <c r="B36" s="3"/>
      <c r="C36" s="3"/>
      <c r="D36" s="3"/>
      <c r="E36" s="3"/>
      <c r="F36" s="3"/>
      <c r="G36" s="3"/>
    </row>
  </sheetData>
  <sheetProtection/>
  <mergeCells count="5">
    <mergeCell ref="A1:O2"/>
    <mergeCell ref="A19:F19"/>
    <mergeCell ref="A33:K33"/>
    <mergeCell ref="A34:K34"/>
    <mergeCell ref="A35:K35"/>
  </mergeCells>
  <printOptions/>
  <pageMargins left="0.7" right="0.7" top="0.75" bottom="0.75" header="0.31496062" footer="0.31496062"/>
  <pageSetup fitToHeight="0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Administrador</cp:lastModifiedBy>
  <cp:lastPrinted>2020-08-14T10:09:11Z</cp:lastPrinted>
  <dcterms:created xsi:type="dcterms:W3CDTF">2016-04-21T08:34:33Z</dcterms:created>
  <dcterms:modified xsi:type="dcterms:W3CDTF">2020-10-27T11:00:08Z</dcterms:modified>
  <cp:category/>
  <cp:version/>
  <cp:contentType/>
  <cp:contentStatus/>
</cp:coreProperties>
</file>