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1"/>
  </bookViews>
  <sheets>
    <sheet name="Orrien izena" sheetId="1" r:id="rId1"/>
    <sheet name="01-DiputatuNagusia" sheetId="2" r:id="rId2"/>
    <sheet name="02-Kultura" sheetId="3" r:id="rId3"/>
    <sheet name="03-Gobernantza" sheetId="4" r:id="rId4"/>
    <sheet name="04-Ekonomia" sheetId="5" r:id="rId5"/>
    <sheet name="05-Mugikortasuna" sheetId="6" r:id="rId6"/>
    <sheet name="06-Ogasuna" sheetId="7" r:id="rId7"/>
    <sheet name="07-BideAzpiegiturak" sheetId="8" r:id="rId8"/>
    <sheet name="08-GizartePolitika" sheetId="9" r:id="rId9"/>
    <sheet name="09-Ingurumena" sheetId="10" r:id="rId10"/>
    <sheet name="1. eranskina" sheetId="11" r:id="rId11"/>
    <sheet name="2.eranskina" sheetId="12" r:id="rId12"/>
    <sheet name="3.eranskina" sheetId="13" r:id="rId13"/>
    <sheet name="4.eranskina" sheetId="14" r:id="rId14"/>
    <sheet name="5. eranskina" sheetId="15" r:id="rId15"/>
    <sheet name="6. eranskina" sheetId="16" r:id="rId16"/>
  </sheets>
  <definedNames/>
  <calcPr fullCalcOnLoad="1"/>
</workbook>
</file>

<file path=xl/comments9.xml><?xml version="1.0" encoding="utf-8"?>
<comments xmlns="http://schemas.openxmlformats.org/spreadsheetml/2006/main">
  <authors>
    <author>IZFE</author>
  </authors>
  <commentList>
    <comment ref="L9" authorId="0">
      <text>
        <r>
          <rPr>
            <b/>
            <sz val="8"/>
            <rFont val="Tahoma"/>
            <family val="0"/>
          </rPr>
          <t>ACD 21/1/2014. MODIFICACION ANEXO 3</t>
        </r>
        <r>
          <rPr>
            <sz val="8"/>
            <rFont val="Tahoma"/>
            <family val="0"/>
          </rPr>
          <t xml:space="preserve">
</t>
        </r>
      </text>
    </comment>
    <comment ref="L30" authorId="0">
      <text>
        <r>
          <rPr>
            <b/>
            <sz val="8"/>
            <rFont val="Tahoma"/>
            <family val="0"/>
          </rPr>
          <t>ACD 21/1/2014 MODIFICACIÓN ANEXO 3</t>
        </r>
        <r>
          <rPr>
            <sz val="8"/>
            <rFont val="Tahoma"/>
            <family val="0"/>
          </rPr>
          <t xml:space="preserve">
</t>
        </r>
      </text>
    </comment>
    <comment ref="G41" authorId="0">
      <text>
        <r>
          <rPr>
            <sz val="8"/>
            <rFont val="Tahoma"/>
            <family val="0"/>
          </rPr>
          <t xml:space="preserve">8 plazas más en Discapacidad
</t>
        </r>
      </text>
    </comment>
    <comment ref="F69" authorId="0">
      <text>
        <r>
          <rPr>
            <b/>
            <sz val="8"/>
            <rFont val="Tahoma"/>
            <family val="0"/>
          </rPr>
          <t>Servicio previsto para 15 plzas, actualmente sin actividad.</t>
        </r>
        <r>
          <rPr>
            <sz val="8"/>
            <rFont val="Tahoma"/>
            <family val="0"/>
          </rPr>
          <t xml:space="preserve">
</t>
        </r>
      </text>
    </comment>
    <comment ref="D70" authorId="0">
      <text>
        <r>
          <rPr>
            <b/>
            <sz val="8"/>
            <rFont val="Tahoma"/>
            <family val="0"/>
          </rPr>
          <t>de los cuales 15 son temporales y  tiene 16 más en Discapacidad</t>
        </r>
        <r>
          <rPr>
            <sz val="8"/>
            <rFont val="Tahoma"/>
            <family val="0"/>
          </rPr>
          <t xml:space="preserve">
</t>
        </r>
      </text>
    </comment>
    <comment ref="L70" authorId="0">
      <text>
        <r>
          <rPr>
            <b/>
            <sz val="8"/>
            <rFont val="Tahoma"/>
            <family val="0"/>
          </rPr>
          <t>ACD 21/1/2014 MODIFICACIÓN ANEXO 3</t>
        </r>
        <r>
          <rPr>
            <sz val="8"/>
            <rFont val="Tahoma"/>
            <family val="0"/>
          </rPr>
          <t xml:space="preserve">
</t>
        </r>
      </text>
    </comment>
    <comment ref="D73" authorId="0">
      <text>
        <r>
          <rPr>
            <b/>
            <sz val="8"/>
            <rFont val="Tahoma"/>
            <family val="0"/>
          </rPr>
          <t>Tiene 6 plazas más para Discapacitados físicos menores de 60 años.</t>
        </r>
        <r>
          <rPr>
            <sz val="8"/>
            <rFont val="Tahoma"/>
            <family val="0"/>
          </rPr>
          <t xml:space="preserve">
</t>
        </r>
      </text>
    </comment>
  </commentList>
</comments>
</file>

<file path=xl/sharedStrings.xml><?xml version="1.0" encoding="utf-8"?>
<sst xmlns="http://schemas.openxmlformats.org/spreadsheetml/2006/main" count="1640" uniqueCount="1026">
  <si>
    <r>
      <t>Lau urte, gehienez ere lau urtera arte luzatu ahalko da (23)</t>
    </r>
    <r>
      <rPr>
        <sz val="8"/>
        <rFont val="Arial"/>
        <family val="0"/>
      </rPr>
      <t xml:space="preserve">
Cuatro años, prorrogables por un máximo de cuatro años (23)
</t>
    </r>
    <r>
      <rPr>
        <b/>
        <sz val="8"/>
        <rFont val="Arial"/>
        <family val="2"/>
      </rPr>
      <t>Urtebeteko indarraldia. Isilbidez urtez urte luzatuko da (64)</t>
    </r>
    <r>
      <rPr>
        <sz val="8"/>
        <rFont val="Arial"/>
        <family val="0"/>
      </rPr>
      <t xml:space="preserve">
vigencia de un año, prorrogado automáticamente por periodos de un año (64)   </t>
    </r>
  </si>
  <si>
    <r>
      <t>Zerga Administrazioaren Estatu Agentziaren eta Gipuzkoako Foru Aldundiko Ogasun eta Finantza Departamentuaren arteko lankidetza hitzarmena, zerga informazioa elkarri trukatzeko.</t>
    </r>
    <r>
      <rPr>
        <sz val="8"/>
        <rFont val="Arial"/>
        <family val="2"/>
      </rPr>
      <t xml:space="preserve">
Convenio de colaboración entre la Agencia Estatal de Administración Tributaria y el Departamento de Hacienda y Finanzas de la Diputación Foral de Gipuzkoa para el intercambio de información con fines tributarios.
</t>
    </r>
  </si>
  <si>
    <r>
      <t>Gipuzkoako Foru Aldundiko Ogasun eta Finantza Departamentuaren eta Euskal Herriko Unibertsitatearen arteko lankidetza hitzarmena, emakumeen eta gizonen berdintasunerako ekintzak eta politikak garatzeko.</t>
    </r>
    <r>
      <rPr>
        <sz val="8"/>
        <rFont val="Arial"/>
        <family val="2"/>
      </rPr>
      <t xml:space="preserve">
Convenio de colaboración entre el Departamento de Hacienda y Finanzas de la Diputación Foral de Gipuzkoa y la Universidad del País Vasco/Euskal Herriko Unibertsitatea para el desarrollo de acciones y de políticas de igualdad de mujeres y hombres.
</t>
    </r>
  </si>
  <si>
    <r>
      <t>Lankidetza hitzarmena, estatuko administrazioaren (Industria, Energia eta Turismo ministerioko industriako eta enpresa txiki eta ertaineko zuzendaritza orokorraren bidez) eta Gipuzkoako Foru Aldundiaren artekoa, Circe sarean sartuta dauden ekintzaileen arreta guneak ezartzekoa.</t>
    </r>
    <r>
      <rPr>
        <sz val="8"/>
        <rFont val="Arial"/>
        <family val="2"/>
      </rPr>
      <t xml:space="preserve">
Convenio de colaboración entre la administración general del estado, a través del Ministerio de Industria, Energía y Turismo (Dirección General de Industria y de la pequeña y mediana empresa) y la Diputacion Foral de Gipuzkoa para el establecimiento de puntos de atencion a la persona emprendedora (PAE) integrados en la red circe.
</t>
    </r>
  </si>
  <si>
    <r>
      <t>Ogasun eta Finantza Departamentua eta BIDEGI Gipuzkoako Azpiegituren Agentzia-Agencia Guipuzcoana de Infraestructuras SAren artean zerga informazioa emateko lankidetza Hitzarmena.</t>
    </r>
    <r>
      <rPr>
        <sz val="8"/>
        <rFont val="Arial"/>
        <family val="2"/>
      </rPr>
      <t xml:space="preserve">
Convenio de colaboración en materia de cesión de información tributaria, entre el Departamento de Hacienda y Finanzas y BIDEGI Gipuzkoako Azpiegituren Agentzia-Agencia Guipuzcoana de Infraestructuras S.A.
</t>
    </r>
  </si>
  <si>
    <r>
      <t xml:space="preserve">Zerga informazioa emateko lankidetza hitzarmena, Ogasun eta Finantza Departamentuaren eta Autoridad Territorial del Transporte de Gipuzkoa-Gipuzkoako Garraioiaren Lurralde Agintaritzaren artean. </t>
    </r>
    <r>
      <rPr>
        <sz val="8"/>
        <rFont val="Arial"/>
        <family val="2"/>
      </rPr>
      <t xml:space="preserve">
Convenio de colaboración en materia de cesión de información tributaria, entre el Departamento de Hacienda y Finanzas y la Autoridad Territorial del Transporte de Gipuzkoa-Gipuzkoako Garraioiaren Lurralde Agintaritza.</t>
    </r>
  </si>
  <si>
    <r>
      <t>Ogasun eta Finantza Departamentuak eta Estatuko Enplegu-Zerbitzu Publikoak informazioa elkarri lagatzeko izenpetutako lankidetza hitzarmena.</t>
    </r>
    <r>
      <rPr>
        <sz val="8"/>
        <rFont val="Arial"/>
        <family val="2"/>
      </rPr>
      <t xml:space="preserve">
Convenio de colaboración en materia de cesión de información entre el Departamento de Hacienda y Finanzas y el Servicio Público de Empleo Estatal.
</t>
    </r>
  </si>
  <si>
    <r>
      <t xml:space="preserve">Zerga informazioa emateko lankidetza hitzarmena, Ogasun eta Finantza Departamentuaren eta San Marcos-eko Mankomunitatearen artean. </t>
    </r>
    <r>
      <rPr>
        <sz val="8"/>
        <rFont val="Arial"/>
        <family val="2"/>
      </rPr>
      <t xml:space="preserve">
Convenio de colaboración en materia de cesión de información tributaria, entre el Departamento de Hacienda y Finanzas y la Mancomunidad de San Marcos.
</t>
    </r>
  </si>
  <si>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</si>
  <si>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</si>
  <si>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</si>
  <si>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</si>
  <si>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</si>
  <si>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</si>
  <si>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</si>
  <si>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</si>
  <si>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</si>
  <si>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</si>
  <si>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</si>
  <si>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</si>
  <si>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</si>
  <si>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</si>
  <si>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</si>
  <si>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</si>
  <si>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</si>
  <si>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</si>
  <si>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</si>
  <si>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</si>
  <si>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</si>
  <si>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</si>
  <si>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</si>
  <si>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</si>
  <si>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</si>
  <si>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</si>
  <si>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</si>
  <si>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</si>
  <si>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</si>
  <si>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</si>
  <si>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</si>
  <si>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</si>
  <si>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</si>
  <si>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</si>
  <si>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</si>
  <si>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</si>
  <si>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</si>
  <si>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</si>
  <si>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</si>
  <si>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</si>
  <si>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</si>
  <si>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</si>
  <si>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</si>
  <si>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</si>
  <si>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</si>
  <si>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</si>
  <si>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</si>
  <si>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</si>
  <si>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</si>
  <si>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</si>
  <si>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</si>
  <si>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</si>
  <si>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</si>
  <si>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</si>
  <si>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</si>
  <si>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</si>
  <si>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</si>
  <si>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</si>
  <si>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</si>
  <si>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</si>
  <si>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</si>
  <si>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</si>
  <si>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</si>
  <si>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</si>
  <si>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</si>
  <si>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</si>
  <si>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</si>
  <si>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</si>
  <si>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</si>
  <si>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</si>
  <si>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</si>
  <si>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</si>
  <si>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</si>
  <si>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</si>
  <si>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</si>
  <si>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</si>
  <si>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</si>
  <si>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</si>
  <si>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</si>
  <si>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</si>
  <si>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</si>
  <si>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</si>
  <si>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</si>
  <si>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</si>
  <si>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</si>
  <si>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</si>
  <si>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</si>
  <si>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</si>
  <si>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</si>
  <si>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</si>
  <si>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</si>
  <si>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</si>
  <si>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</si>
  <si>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</si>
  <si>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</si>
  <si>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xml:space="preserve"> </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</si>
  <si>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</si>
  <si>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</si>
  <si>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</si>
  <si>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</si>
  <si>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betebehar ekonomikoa</t>
    </r>
    <r>
      <rPr>
        <sz val="9"/>
        <rFont val="Arial"/>
        <family val="2"/>
      </rPr>
      <t xml:space="preserve">
Obligaciones económicas convenidas</t>
    </r>
  </si>
  <si>
    <r>
      <t>Prestazioak bete behar dituzten pertsonak</t>
    </r>
    <r>
      <rPr>
        <sz val="9"/>
        <rFont val="Arial"/>
        <family val="2"/>
      </rPr>
      <t xml:space="preserve">
Sujetos obligados a la realización de la prestación</t>
    </r>
  </si>
  <si>
    <r>
      <t>Hitzartutako prestazioak</t>
    </r>
    <r>
      <rPr>
        <sz val="9"/>
        <rFont val="Arial"/>
        <family val="2"/>
      </rPr>
      <t xml:space="preserve">
Prestaciones convenidas</t>
    </r>
  </si>
  <si>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</si>
  <si>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</si>
  <si>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</si>
  <si>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</si>
  <si>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</si>
  <si>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</si>
  <si>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</si>
  <si>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</si>
  <si>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</si>
  <si>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</si>
  <si>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</si>
  <si>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</si>
  <si>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</si>
  <si>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</si>
  <si>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</si>
  <si>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</si>
  <si>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</si>
  <si>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</si>
  <si>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</si>
  <si>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</si>
  <si>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</si>
  <si>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</si>
  <si>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</si>
  <si>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</si>
  <si>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</si>
  <si>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</si>
  <si>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</si>
  <si>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</si>
  <si>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</si>
  <si>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</si>
  <si>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</si>
  <si>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</si>
  <si>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</si>
  <si>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</si>
  <si>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</si>
  <si>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</si>
  <si>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</si>
  <si>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</si>
  <si>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</si>
  <si>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</si>
  <si>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</si>
  <si>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</si>
  <si>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</si>
  <si>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</si>
  <si>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</si>
  <si>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</si>
  <si>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</si>
  <si>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</si>
  <si>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</si>
  <si>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</si>
  <si>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</si>
  <si>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</si>
  <si>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</si>
  <si>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</si>
  <si>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</si>
  <si>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</si>
  <si>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</si>
  <si>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</si>
  <si>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</si>
  <si>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</si>
  <si>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</si>
  <si>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</si>
  <si>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</si>
  <si>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</si>
  <si>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</si>
  <si>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</si>
  <si>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</si>
  <si>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</si>
  <si>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</si>
  <si>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</si>
  <si>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</si>
  <si>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</si>
  <si>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</si>
  <si>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t>01</t>
  </si>
  <si>
    <t>02</t>
  </si>
  <si>
    <t>03</t>
  </si>
  <si>
    <t>04</t>
  </si>
  <si>
    <t>05</t>
  </si>
  <si>
    <t>06</t>
  </si>
  <si>
    <t>07</t>
  </si>
  <si>
    <t>08</t>
  </si>
  <si>
    <r>
      <t>Gipuzkoako Foru Aldundiko Ogasun eta Finantza Departamentuak, Espainiako Abokatutzaren Kontseilu Orokorrak eta Gipuzkoako Abokatuen Elkargoak adostutako lankidetza hitzarmena, doako laguntza juridikoko prozeduretan zerga informazioa lagatzeko.</t>
    </r>
    <r>
      <rPr>
        <sz val="8"/>
        <rFont val="Arial"/>
        <family val="2"/>
      </rPr>
      <t xml:space="preserve">
Convenio de colaboración entre el Departamento de Hacienda y Finanzas de la Diputación Foral de Gipuzkoa y el Consejo General de la Abogacía Española y el ilustre Colegio de Abogados de Gipuzkoa para la cesión de información de carácter tributario en los procedimientos de asistencia jurídica gratuita.
</t>
    </r>
  </si>
  <si>
    <r>
      <t>Zerga informazioa emateko lankidetza hitzarmena, Ogasun eta Finantza Departamentuaren eta Gipuzkoako Merkataritza, Industria eta Nabigazio Ganbera Ofizialaren artean.</t>
    </r>
    <r>
      <rPr>
        <sz val="8"/>
        <rFont val="Arial"/>
        <family val="2"/>
      </rPr>
      <t xml:space="preserve">
Convenio de colaboración en materia de cesión de información tributaria, entre el Departamento de Hacienda y Finanzas y la Cámara Oficial de Comercio, Industria y Navegación de Gipuzkoa.
</t>
    </r>
  </si>
  <si>
    <r>
      <t>Formalizazioa: Desberdina udal bakoitzeko.
Sinatzen den egunaren hurrengo urtarrilaren 1etik urte bereko abenduaren 31 arte. Urtez urte luzagarria, baldin eta aldeek salaketarik egiten ez badute.</t>
    </r>
    <r>
      <rPr>
        <sz val="8"/>
        <rFont val="Arial"/>
        <family val="2"/>
      </rPr>
      <t xml:space="preserve">
Formalización: Diferente para cada ayuntamiento.
Desde 1 de enero siguiente a la firma hasta el 31 de diciembre del mismo año. Prorrogable por periodos anuales salvo denuncia de las partes.</t>
    </r>
  </si>
  <si>
    <r>
      <t xml:space="preserve">Formalizazioa: Desberdina udal bakoitzeko.
Izenpetzen den unetik 2014ko abenduaren 31 arteko hasierako indarraldia izango du, eta zuzenean berrituta geratuko da urtez urte aldeetako edozeinek ez badu denuntziatzen gutxienez hilabete lehenago
indarraldia amaitzen denetik aurrera. Osoko iraupenak (luzamenduak barne) ezin du izan hamar urte baino gehiagokoa. </t>
    </r>
    <r>
      <rPr>
        <sz val="8"/>
        <rFont val="Arial"/>
        <family val="2"/>
      </rPr>
      <t xml:space="preserve">
Formalización: Diferente para cada ayuntamiento.
Desde el momento en que se suscriba tendrá una vigencia inicial hasta el 31 de diciembre de 2014, y se renovará de manera automática anualmente si ninguna de las partes lo denuncia durante el mes anterior
a la finalización del plazo de vigencia, sin que su duración total, incluidas las prórrogas, pueda exceder de diez años.</t>
    </r>
  </si>
  <si>
    <r>
      <t xml:space="preserve">Formalizazioa: Desberdina udal bakoitzeko.
Sinatzen den egunetik urte bereko abenduaren 31 arte. Urtez urte luzagarria, baldin eta aldeek salaketarik egiten ez badute. </t>
    </r>
    <r>
      <rPr>
        <sz val="8"/>
        <rFont val="Arial"/>
        <family val="2"/>
      </rPr>
      <t xml:space="preserve">
Formalización: Diferente para cada ayuntamiento.
Desde el día de la firma hasta el 31 de diciembre del mismo año. Prorrogable por periodos anuales salvo denuncia de las partes.</t>
    </r>
  </si>
  <si>
    <r>
      <t>Formalizazioa: 1994/03/08
Bost urte. Urtez urte luzagarria, baldin eta aldeek salaketarik egiten ez badute.</t>
    </r>
    <r>
      <rPr>
        <sz val="8"/>
        <rFont val="Arial"/>
        <family val="2"/>
      </rPr>
      <t xml:space="preserve">
Formalización: 08/03/1994
Cinco años. Prorrogable por períodos anuales salvo denuncia de las partes.</t>
    </r>
  </si>
  <si>
    <r>
      <t xml:space="preserve">Formalizazioa: 2008/03/19
Urtebete. Urtez urte luzagarria, baldin eta aldeek salaketarik egiten ez badute.Un año. </t>
    </r>
    <r>
      <rPr>
        <sz val="8"/>
        <rFont val="Arial"/>
        <family val="2"/>
      </rPr>
      <t xml:space="preserve">
Formalización: 19/03/2008
Prorrogable por períodos anuales salvo denuncia de las partes. </t>
    </r>
  </si>
  <si>
    <r>
      <t>Formalizazioa: 2009/07/08
2011ko abenduaren 31 arte. Urtez urte luzagarria, baldin eta aldeek salaketarik egiten ez badute.</t>
    </r>
    <r>
      <rPr>
        <sz val="8"/>
        <rFont val="Arial"/>
        <family val="2"/>
      </rPr>
      <t xml:space="preserve">
Formalización: 08/07/2009
Hasta el 31 de diciembre de 2011. Prorrogable por períodos anuales salvo denuncia de las partes.</t>
    </r>
  </si>
  <si>
    <r>
      <t>Formalizazioa: 2014ko azaroaren 7a.
2015ko abenduaren 31a arte. Urtez urte luzagarria, baldin eta aldeek salaketarik egiten ez badute.</t>
    </r>
    <r>
      <rPr>
        <sz val="8"/>
        <rFont val="Arial"/>
        <family val="2"/>
      </rPr>
      <t xml:space="preserve">
Formalización: 7 de noviembre de 2014.
Hasta el 31 de diciembre de 2015. Prorrogable por períodos anuales salvo denuncia de las partes.</t>
    </r>
  </si>
  <si>
    <r>
      <t xml:space="preserve">Formalizazioa: 2009/12/01
Hiru urte. Urtez urte luzagarria, baldin eta aldeek salaketarik egiten ez badute. </t>
    </r>
    <r>
      <rPr>
        <sz val="8"/>
        <rFont val="Arial"/>
        <family val="2"/>
      </rPr>
      <t xml:space="preserve">
Formalización: 01/12/2009
Tres años. Prorrogable por períodos anuales salvo denuncia de las partes.</t>
    </r>
  </si>
  <si>
    <r>
      <t>Formalizazioa: 2010/03/08
Urtebete. Urtez urte luzagarria, baldin eta aldeek salaketarik egiten ez badute.</t>
    </r>
    <r>
      <rPr>
        <sz val="8"/>
        <rFont val="Arial"/>
        <family val="2"/>
      </rPr>
      <t xml:space="preserve">
Formalización: 08/03/2010
Un año. Prorrogable por períodos anuales salvo denuncia de las partes.</t>
    </r>
  </si>
  <si>
    <r>
      <t xml:space="preserve">Formalizazioa: 2011/05/26
Urtebete. Urtez urte luzagarria, baldin eta aldeek salaketarik egiten ez badute. </t>
    </r>
    <r>
      <rPr>
        <sz val="8"/>
        <rFont val="Arial"/>
        <family val="2"/>
      </rPr>
      <t xml:space="preserve">
Formalización: 26/05/2011
Un año. Prorrogable por periodos anuales salvo denuncia de las partes.</t>
    </r>
  </si>
  <si>
    <r>
      <t xml:space="preserve">Formalizazioa: 2011/06/30
Urtebete. Urtez urte luzagarria, baldin eta aldeek salaketarik egiten ez badute. </t>
    </r>
    <r>
      <rPr>
        <sz val="8"/>
        <rFont val="Arial"/>
        <family val="2"/>
      </rPr>
      <t xml:space="preserve">
Formalización: 30/06/2011
Un año. Prorrogable por períodos anuales salvo denuncia de las partes.</t>
    </r>
  </si>
  <si>
    <r>
      <t>Formalizazioa: 2015/03/05
Sinadura egunetik aurrera bi urteko indarraldia izango du. Epe berdinerako luzatuta geldituko da, edozein aldek espresuki haren amaiera ohartarazten ez badu gutxienez epemuga iritsi baino hiru hilabete lehenago.</t>
    </r>
    <r>
      <rPr>
        <sz val="8"/>
        <rFont val="Arial"/>
        <family val="2"/>
      </rPr>
      <t xml:space="preserve">
Formalización: 05/03/2015
Desde la fecha de su firma estará vigente durante dos años; prorrogándose por iguales periodos salvo denuncia expresa de cualquiera de las partes con una antelación mínima de tres meses a la fecha de vencimiento del mismo.</t>
    </r>
  </si>
  <si>
    <r>
      <t xml:space="preserve">Hurkoa Zainduz Fundazioa 
</t>
    </r>
    <r>
      <rPr>
        <sz val="10"/>
        <rFont val="Arial"/>
        <family val="2"/>
      </rPr>
      <t>Fundación Hurkoa Zainduz</t>
    </r>
  </si>
  <si>
    <r>
      <rPr>
        <b/>
        <sz val="10"/>
        <rFont val="Arial"/>
        <family val="2"/>
      </rPr>
      <t>Nuestra Sra. De las Mercedes Eguneko Zentroa</t>
    </r>
    <r>
      <rPr>
        <sz val="10"/>
        <rFont val="Arial"/>
        <family val="2"/>
      </rPr>
      <t xml:space="preserve"> / Centro de día</t>
    </r>
  </si>
  <si>
    <t>Instituto Franciscanas Misioneras de la Inmaculada Concepción</t>
  </si>
  <si>
    <r>
      <rPr>
        <b/>
        <sz val="10"/>
        <rFont val="Arial"/>
        <family val="2"/>
      </rPr>
      <t>La Paz Eguneko Zentroa</t>
    </r>
    <r>
      <rPr>
        <sz val="10"/>
        <rFont val="Arial"/>
        <family val="2"/>
      </rPr>
      <t xml:space="preserve"> / Centro de día </t>
    </r>
  </si>
  <si>
    <r>
      <rPr>
        <b/>
        <sz val="10"/>
        <rFont val="Arial"/>
        <family val="2"/>
      </rPr>
      <t>La Paz Egoitza</t>
    </r>
    <r>
      <rPr>
        <sz val="10"/>
        <rFont val="Arial"/>
        <family val="2"/>
      </rPr>
      <t xml:space="preserve"> / Residencia Ntra. Sra. De la Paz</t>
    </r>
  </si>
  <si>
    <r>
      <t xml:space="preserve">Iturbide Egoitza toki erakundea
</t>
    </r>
    <r>
      <rPr>
        <sz val="10"/>
        <rFont val="Arial"/>
        <family val="2"/>
      </rPr>
      <t>Organismo local Iturbide Egoitza</t>
    </r>
  </si>
  <si>
    <r>
      <rPr>
        <b/>
        <sz val="10"/>
        <rFont val="Arial"/>
        <family val="2"/>
      </rPr>
      <t>Iturbide  Egoitza</t>
    </r>
    <r>
      <rPr>
        <sz val="10"/>
        <rFont val="Arial"/>
        <family val="2"/>
      </rPr>
      <t xml:space="preserve"> / Residencia </t>
    </r>
  </si>
  <si>
    <r>
      <t xml:space="preserve">CARITAS Donostiako Elizbarrutiko Caritas 
</t>
    </r>
    <r>
      <rPr>
        <sz val="10"/>
        <rFont val="Arial"/>
        <family val="2"/>
      </rPr>
      <t>Cáritas Diocesana de San Sebastián.</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</si>
  <si>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Prestación de servicios destinados a las personas que se encuentren en riesgo o en situación de exclusión social y a las personas afectadas por el Sindrome de Inmunodeficiencia Adquirida VIH positivo / SIDA.</t>
    </r>
  </si>
  <si>
    <r>
      <t xml:space="preserve">GURUTZE GORRIAren Gipuzkoako Bulego Probintziala </t>
    </r>
    <r>
      <rPr>
        <sz val="10"/>
        <rFont val="Arial"/>
        <family val="2"/>
      </rPr>
      <t>Oficina Provincial de Gipuzkoa de CRUZ ROJA.</t>
    </r>
  </si>
  <si>
    <r>
      <rPr>
        <b/>
        <sz val="10"/>
        <rFont val="Arial"/>
        <family val="2"/>
      </rPr>
      <t>Adineko ezinduei, adimen arazo larria eta kronikoa duten ezinduei zerbitzuak eskaintzea</t>
    </r>
    <r>
      <rPr>
        <sz val="10"/>
        <rFont val="Arial"/>
        <family val="2"/>
      </rPr>
      <t xml:space="preserve"> / Prestación de servicios a personas mayores dependientes, personas con trastorno mental grave y crónico en situación de dependencia.</t>
    </r>
  </si>
  <si>
    <r>
      <t xml:space="preserve">GAUTENA Autisten eta Garapeneko beste Arazoak dituztenen Familien Gipuzkoako Elkartea 
</t>
    </r>
    <r>
      <rPr>
        <sz val="10"/>
        <rFont val="Arial"/>
        <family val="2"/>
      </rPr>
      <t>Asociación Guipuzcoana de Padres de Afectados del Autismo y otros trastornos generalizados del desarrollo.</t>
    </r>
  </si>
  <si>
    <r>
      <t xml:space="preserve">GISASOLA Erresidentzia 
</t>
    </r>
    <r>
      <rPr>
        <sz val="10"/>
        <rFont val="Arial"/>
        <family val="2"/>
      </rPr>
      <t>Residencia Gisasola"</t>
    </r>
  </si>
  <si>
    <r>
      <rPr>
        <b/>
        <sz val="10"/>
        <rFont val="Arial"/>
        <family val="2"/>
      </rPr>
      <t xml:space="preserve">Ezintasun fisikoa duten 60 urtetik beherakoei zerbitzuak eskaintzea
</t>
    </r>
    <r>
      <rPr>
        <sz val="10"/>
        <rFont val="Arial"/>
        <family val="2"/>
      </rPr>
      <t>Prestación de servicios a personas menores de 60 años con discapacidad física.</t>
    </r>
  </si>
  <si>
    <r>
      <t xml:space="preserve">GIZAIDE Fundazioa 
</t>
    </r>
    <r>
      <rPr>
        <sz val="10"/>
        <rFont val="Arial"/>
        <family val="2"/>
      </rPr>
      <t>Fundación Gizaide</t>
    </r>
  </si>
  <si>
    <r>
      <rPr>
        <b/>
        <sz val="10"/>
        <rFont val="Arial"/>
        <family val="2"/>
      </rPr>
      <t>Adimineko gaixotasun kronikoak eraginda eragozpen haundiak dituzten pertsonei eta horien senideei zerbitzuak eskaintzea</t>
    </r>
    <r>
      <rPr>
        <sz val="10"/>
        <rFont val="Arial"/>
        <family val="2"/>
      </rPr>
      <t xml:space="preserve"> 
Prestación de servicios a personas y familias con graves dificultades sociales derivadas de la enfermedad mental crónica.</t>
    </r>
  </si>
  <si>
    <r>
      <t xml:space="preserve">GUREAK Lantegi Babestuak S.A.
</t>
    </r>
    <r>
      <rPr>
        <sz val="10"/>
        <rFont val="Arial"/>
        <family val="2"/>
      </rPr>
      <t>Talleres Protegidos S.A.</t>
    </r>
  </si>
  <si>
    <r>
      <rPr>
        <b/>
        <sz val="10"/>
        <rFont val="Arial"/>
        <family val="2"/>
      </rPr>
      <t>Adimen urritasunak edo bestelako gaixotasun larriak dituzten ezinduei zerbitzuak ematea</t>
    </r>
    <r>
      <rPr>
        <sz val="10"/>
        <rFont val="Arial"/>
        <family val="2"/>
      </rPr>
      <t xml:space="preserve"> Prestación de servicios a personas con discapacidad afectadas con retraso mental, enfermedad mental u otras discapacidades graves.</t>
    </r>
  </si>
  <si>
    <t xml:space="preserve">MATIA FUNDAZIOA </t>
  </si>
  <si>
    <t>QUAVITAE BIZI KALITATE S.L.U.</t>
  </si>
  <si>
    <r>
      <t>BAZTERKETA ETA MARJINAZIO EGOERAN DAUDEN PERTSONEN  EGONALDIAK ETA PROGRAMA EZBERDINAK</t>
    </r>
    <r>
      <rPr>
        <sz val="10"/>
        <rFont val="Arial"/>
        <family val="2"/>
      </rPr>
      <t>/ ESTANCIAS Y DIVERSOS PROGRAMAS  DE PERSONAS EN SITUACIÓN DE EXCLUSIÓN Y MARGINACIÓN.</t>
    </r>
  </si>
  <si>
    <r>
      <t xml:space="preserve">Kalkulo oinarria: urteko gastua
</t>
    </r>
    <r>
      <rPr>
        <sz val="9"/>
        <rFont val="Arial"/>
        <family val="2"/>
      </rPr>
      <t>Base cálculo: importe anual</t>
    </r>
  </si>
  <si>
    <r>
      <t xml:space="preserve">ABEGI Elkartea
</t>
    </r>
    <r>
      <rPr>
        <sz val="10"/>
        <rFont val="Arial"/>
        <family val="2"/>
      </rPr>
      <t>Asociación ABEGI</t>
    </r>
  </si>
  <si>
    <r>
      <rPr>
        <b/>
        <sz val="10"/>
        <rFont val="Arial"/>
        <family val="2"/>
      </rPr>
      <t>Bazterketa sozial egoeran edo arriskuan dauden etxerik gabeko pertsonei zerbitzuak eskaintzea</t>
    </r>
    <r>
      <rPr>
        <sz val="10"/>
        <rFont val="Arial"/>
        <family val="2"/>
      </rPr>
      <t xml:space="preserve"> 
Prestación de servicios a personas sin hogar que se encuentran en situación o riesgo de exclusión social.</t>
    </r>
  </si>
  <si>
    <r>
      <t xml:space="preserve">AGIPAD Drogen abusuaren prebentzio eta ikerketarako Gipuzkoar elkartea 
</t>
    </r>
    <r>
      <rPr>
        <sz val="10"/>
        <rFont val="Arial"/>
        <family val="2"/>
      </rPr>
      <t>Asociación Guipuzcoana de Investigación del abuso de drogas.</t>
    </r>
  </si>
  <si>
    <r>
      <rPr>
        <b/>
        <sz val="10"/>
        <rFont val="Arial"/>
        <family val="2"/>
      </rPr>
      <t>Droguen erabilera ez egokiagatik bazterketa egoera edo arriskuan dauden pertonei zerbitzuak eskaintzea</t>
    </r>
    <r>
      <rPr>
        <sz val="10"/>
        <rFont val="Arial"/>
        <family val="2"/>
      </rPr>
      <t xml:space="preserve"> 
Prestación de servicios a personas  que se encuentran en situación o riesgo de exclusión social debido a un uso problemático de las drogas.</t>
    </r>
  </si>
  <si>
    <r>
      <t xml:space="preserve">ARRATS Elkartea
</t>
    </r>
    <r>
      <rPr>
        <sz val="10"/>
        <rFont val="Arial"/>
        <family val="2"/>
      </rPr>
      <t>Asociación ARRATS</t>
    </r>
  </si>
  <si>
    <r>
      <rPr>
        <b/>
        <sz val="10"/>
        <rFont val="Arial"/>
        <family val="2"/>
      </rPr>
      <t>Presondegian izan diren pertsonen eta giza bazterketa egoera edo arriskuan dauden pertsonei zerbitzuak eskaintzea</t>
    </r>
    <r>
      <rPr>
        <sz val="10"/>
        <rFont val="Arial"/>
        <family val="2"/>
      </rPr>
      <t xml:space="preserve"> 
Prestación de servicios a personas con experiencia penitenciaria y personas en situación o riesgo de exclusión social.</t>
    </r>
  </si>
  <si>
    <t>ASOCIACIÓN GITANA POR EL FUTURO DE GIPUZKOA</t>
  </si>
  <si>
    <r>
      <rPr>
        <b/>
        <sz val="10"/>
        <rFont val="Arial"/>
        <family val="2"/>
      </rPr>
      <t>Bazterketa sozial egoeran edo arriskuan dauden familia ijitoei zerbitzuak eskaintzea</t>
    </r>
    <r>
      <rPr>
        <sz val="10"/>
        <rFont val="Arial"/>
        <family val="2"/>
      </rPr>
      <t xml:space="preserve"> / Prestación de servicios a familas de etnia gitana que se encuentran en situación o riesgo de exclusión social.</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</si>
  <si>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 Prestación de servicios destinados a las personas que se encuentren en riesgo o en situación de exclusión social y a las personas afectadas por el Sindrome de Inmunodeficiencia Adquirida VIH positivo / SIDA.</t>
    </r>
  </si>
  <si>
    <r>
      <t xml:space="preserve">GIPUZKOAKO ABOKATUEN ELKARGOA 
</t>
    </r>
    <r>
      <rPr>
        <sz val="10"/>
        <rFont val="Arial"/>
        <family val="2"/>
      </rPr>
      <t>COLEGIO DE ABOGADOS DE GIPUZKOA</t>
    </r>
  </si>
  <si>
    <r>
      <rPr>
        <b/>
        <sz val="10"/>
        <rFont val="Arial"/>
        <family val="2"/>
      </rPr>
      <t>Genero indarkeriaren biktima diren personei sexu eraso, tratu txarrak edo/eta etxe barruko tratu txarrak jasan dituztenean salaketak jarri baino lehenagoko aholkularitza juridikoa ematea</t>
    </r>
    <r>
      <rPr>
        <sz val="10"/>
        <rFont val="Arial"/>
        <family val="2"/>
      </rPr>
      <t xml:space="preserve"> 
Prestación de asesoramiento jurídico previo a la interposición de denuncias en los supuestos de agresiones sexuales y/o malos tratos a personas víctimas de violencia de  género y/o personas víctimas de violencia doméstica. 
</t>
    </r>
  </si>
  <si>
    <r>
      <t xml:space="preserve">Gipuzkoako Itxaropen Telefonoa Elkartea 
</t>
    </r>
    <r>
      <rPr>
        <sz val="10"/>
        <rFont val="Arial"/>
        <family val="2"/>
      </rPr>
      <t>Asociación Teléfono de la Esperanza de Gipuzkoa</t>
    </r>
  </si>
  <si>
    <r>
      <rPr>
        <b/>
        <sz val="10"/>
        <rFont val="Arial"/>
        <family val="2"/>
      </rPr>
      <t>Bakardade egoeran dauden pertsonei babesa eta laguntza pertsonaleko zerbitzuak eskaintzea</t>
    </r>
    <r>
      <rPr>
        <sz val="10"/>
        <rFont val="Arial"/>
        <family val="2"/>
      </rPr>
      <t xml:space="preserve"> 
Prestación de servicios destinados al apoyo y acompañamiento personal de personas en situación de soledad.</t>
    </r>
  </si>
  <si>
    <r>
      <t xml:space="preserve">GIPUZKOAKO PSIKOLOGOEN ELKARGO OFIZIALA 
</t>
    </r>
    <r>
      <rPr>
        <sz val="10"/>
        <rFont val="Arial"/>
        <family val="2"/>
      </rPr>
      <t>COLEGIO OGICIAL DE PSICÓLOGOS DE GIPUZKOA</t>
    </r>
  </si>
  <si>
    <r>
      <rPr>
        <b/>
        <sz val="10"/>
        <rFont val="Arial"/>
        <family val="2"/>
      </rPr>
      <t>Indarkeria matxistaren biktimentzako, Babes eza egoeran dauden adingabeentzako eta beren senideentzako eta Gizarte bazterketako egoeran eta gizarteratzeko foru baliabideetan dauden pertsonentzako arreta psikologikoa eskaintzen dutenene arteko lankidetza homologatzea</t>
    </r>
    <r>
      <rPr>
        <sz val="10"/>
        <rFont val="Arial"/>
        <family val="2"/>
      </rPr>
      <t>/ Homologar  en los términos establecidos a los/las profesionales que intervengan en los programas de atención psicológica a victimas de violencia machista, a menores de edad en situación de desprotección y sus familias a ya personas que se encuentran en situación de exclusión social y alojadas en los recursos forales de inserción social.</t>
    </r>
  </si>
  <si>
    <r>
      <t xml:space="preserve">GURUTZE GORRIAren Gipuzkoako Bulego Probintziala  </t>
    </r>
    <r>
      <rPr>
        <sz val="10"/>
        <rFont val="Arial"/>
        <family val="2"/>
      </rPr>
      <t>Oficina Provincial de Gipuzkoa de CRUZ ROJA Española</t>
    </r>
  </si>
  <si>
    <t>INGURUMENA ETA OBRA HIDRAULIKOAK
MEDIO AMBIENTE Y OBRAS HIDRÁULICAS</t>
  </si>
  <si>
    <r>
      <t xml:space="preserve">Debagoiena, Debabarrena, San Markos, Sasieta, Urola erdia, Urola kosta, Tolosaldeko mankomunitateak eta DFG-Dpto de Medio Ambiente y Ordenación del Territorio
</t>
    </r>
    <r>
      <rPr>
        <sz val="10"/>
        <color indexed="8"/>
        <rFont val="Arial"/>
        <family val="2"/>
      </rPr>
      <t>Mancomunidades de Debagoiena, Debabarrena, San Marcos, Sasieta, Urola-erdia, Urola-kosta, Tolosaldea y DFG-Dpto de Medio Ambiente y Ordenación del Territorio</t>
    </r>
  </si>
  <si>
    <r>
      <t xml:space="preserve">Gipuzkoako  Hondakinen Kontsortzioa eratzea.
</t>
    </r>
    <r>
      <rPr>
        <sz val="10"/>
        <rFont val="Arial"/>
        <family val="2"/>
      </rPr>
      <t>Constitución del Consorcio de Residuos de Gipuzkoa.</t>
    </r>
  </si>
  <si>
    <r>
      <t xml:space="preserve">Mugagabea
</t>
    </r>
    <r>
      <rPr>
        <sz val="10"/>
        <rFont val="Arial"/>
        <family val="2"/>
      </rPr>
      <t>Indefinido</t>
    </r>
  </si>
  <si>
    <r>
      <t xml:space="preserve">Hiri hondakinen bideraketa sarea elkarlanean antolatu, gauzatu eta kudeatuko duen Kontsortzioa eratzea.
</t>
    </r>
    <r>
      <rPr>
        <sz val="10"/>
        <rFont val="Arial"/>
        <family val="2"/>
      </rPr>
      <t>Constituir un Consorcio para la organización, ejecución y gestión en común de la gestión en alta de residuos urbanos</t>
    </r>
  </si>
  <si>
    <r>
      <t xml:space="preserve">Foru Aldundia eta mankomunitateak: Kontsortzio eratzea eta haren batzarrean parte hartzea, etorkizuneko ekarpen ekonomikoak egitea azpiegiturak garatzeko.
</t>
    </r>
    <r>
      <rPr>
        <sz val="10"/>
        <rFont val="Arial"/>
        <family val="2"/>
      </rPr>
      <t>Diputación Foral y mancomunidades: Constituir el Consorcio y participar en su asamblea, realizar futuras aportaciones económicas para la construcción de infraestructuras.</t>
    </r>
  </si>
  <si>
    <r>
      <t xml:space="preserve">IHOBE SA – Ingurumen Jarduketarako Sozietate Publikoaeta eta GFA-Ingurumeneko eta Lurralde Antolaketako Dptua
</t>
    </r>
    <r>
      <rPr>
        <sz val="10"/>
        <color indexed="8"/>
        <rFont val="Arial"/>
        <family val="2"/>
      </rPr>
      <t>IHOBE, Sociedad Pública de Gestión Ambiental, SA y  DFG-Dpto de Medio Ambiente y Ordenación del Territorio</t>
    </r>
  </si>
  <si>
    <r>
      <t xml:space="preserve">Lurralde Historikoan jasangarritasunaren aldeko ekintzak sustatzera bideratutako informazioa trukatzea.
</t>
    </r>
    <r>
      <rPr>
        <sz val="10"/>
        <rFont val="Arial"/>
        <family val="2"/>
      </rPr>
      <t>Intercambio de información encaminado a fomentar la sostenibilidad local en el Territorio Histórico de Gipuzkoa.</t>
    </r>
  </si>
  <si>
    <r>
      <t xml:space="preserve">Urtebetekoa, luzatutzat jokoa.
</t>
    </r>
    <r>
      <rPr>
        <sz val="10"/>
        <rFont val="Arial"/>
        <family val="2"/>
      </rPr>
      <t>Anual, entendiéndose tácitamente prorrogado.</t>
    </r>
  </si>
  <si>
    <r>
      <t xml:space="preserve">Laguntza teknikoa.
</t>
    </r>
    <r>
      <rPr>
        <sz val="10"/>
        <rFont val="Arial"/>
        <family val="2"/>
      </rPr>
      <t>Asistencia técnica.</t>
    </r>
  </si>
  <si>
    <r>
      <t xml:space="preserve">Foru Aldundiak: laguntza emango die Gipuzkoako udalerriei haien Ekintza Planaren (EP21) gauzatze-mailaren ebaluazioaren bidez eta ebaluazio programatik eratorritako informazioa ematea.
Ihobek: laguntza ematea udalerriei eta EAEko Jasangarritasunaren Behatokiaren informazioa ematea.
</t>
    </r>
    <r>
      <rPr>
        <sz val="10"/>
        <rFont val="Arial"/>
        <family val="2"/>
      </rPr>
      <t>Diputación Foral: asistencia técnica a los municipios a través de la  evaluación del grado de ejecución de su Plan de Acción-AL21 y aportar información derivada del programa de evaluación.
Ihobe: asistencia a los municipios y  proporcionar información del Observatorio de la Sostenibilidad del País Vasco.</t>
    </r>
  </si>
  <si>
    <t>La Communauté d’Agglomération Côte Basque Adour, la Communauté d’Agglomération Sud Pays Basque, le Conseil Général des Pyrénées Atlantiques, la Université de Pau et des Pays de l’Adour, le Bureau de Recherches Géologiques et Minières, Azti-Tecnalia, la Lyonnaise des Eaux France y Casagec Ingenierie yGFA-Ingurumeneko eta Lurralde Antolaketako Dptua</t>
  </si>
  <si>
    <r>
      <t xml:space="preserve">«Euskal Itsasertza IZT» Interes Zientifikoko Taldea eratzea.
</t>
    </r>
    <r>
      <rPr>
        <sz val="10"/>
        <rFont val="Arial"/>
        <family val="2"/>
      </rPr>
      <t>Constituir la Agrupación de Interés científico «AIC Litoral Vasco».</t>
    </r>
  </si>
  <si>
    <r>
      <t xml:space="preserve">Hiru urte.
</t>
    </r>
    <r>
      <rPr>
        <sz val="10"/>
        <rFont val="Arial"/>
        <family val="2"/>
      </rPr>
      <t>Tres años.</t>
    </r>
  </si>
  <si>
    <r>
      <t xml:space="preserve">Lankidetza zientifikoa eta informazioa zabaltzea ondorengo gaietan: bainu uren kalitatea eta kostalde lerroaren bilakaera (higadura eta akrezioa/sedimentazioa).
</t>
    </r>
    <r>
      <rPr>
        <sz val="10"/>
        <rFont val="Arial"/>
        <family val="2"/>
      </rPr>
      <t>Colaboración científica y difusión de información en materia de calidad de las aguas de baño y evolución de la línea de costa (erosión y acreción/sedimentación).</t>
    </r>
  </si>
  <si>
    <r>
      <t xml:space="preserve">GoiEner, S. Coop eta GFA-Ingurumeneko eta Lurralde Antolaketako Dptua
</t>
    </r>
    <r>
      <rPr>
        <sz val="10"/>
        <rFont val="Arial"/>
        <family val="2"/>
      </rPr>
      <t>GoiEner, S.Koop y DFG-Dpto de Medio Ambiente y Ordenación del Territorio</t>
    </r>
  </si>
  <si>
    <r>
      <t xml:space="preserve">Elkarrekin estrategiak diseinatzeko eta garatzeko Gipuzkoan sistema energetiko iraunkor bateranzko trantsizio bultzatzearren.
</t>
    </r>
    <r>
      <rPr>
        <sz val="10"/>
        <rFont val="Arial"/>
        <family val="2"/>
      </rPr>
      <t>Diseñar y desarrollar estrategias conjuntas para impulsar la transición a un sistema energético sostenible para Gipuzkoa.</t>
    </r>
  </si>
  <si>
    <r>
      <t>Urte bat.</t>
    </r>
    <r>
      <rPr>
        <sz val="10"/>
        <rFont val="Arial"/>
        <family val="2"/>
      </rPr>
      <t xml:space="preserve">
Un año.</t>
    </r>
  </si>
  <si>
    <r>
      <t xml:space="preserve">Laguntzea baterako jardueren diseinuan eta gauzatzean eta  zerbitzuak eta programak zabaltzea.
</t>
    </r>
    <r>
      <rPr>
        <sz val="10"/>
        <rFont val="Arial"/>
        <family val="2"/>
      </rPr>
      <t xml:space="preserve">Colaboración en el diseño y realización de actividades conjuntas y difusión de servicios y programas. </t>
    </r>
  </si>
  <si>
    <r>
      <t xml:space="preserve">Foru Aldundia: laguntza teknikoa, informazio zabaltzea.
GoiEner S.Coop: laguntza teknikoa, informazio zabaltzea
</t>
    </r>
    <r>
      <rPr>
        <sz val="10"/>
        <rFont val="Arial"/>
        <family val="2"/>
      </rPr>
      <t>Diputación Foral: colaboración técnica y difusión de información.
GoiEner S.Coop: colaboración técnica y difusión de información.</t>
    </r>
  </si>
  <si>
    <r>
      <t xml:space="preserve">Uliazpi Fundazioa eta GFA-Ingurumeneko eta Lurralde Antolaketako Dptua
</t>
    </r>
    <r>
      <rPr>
        <sz val="10"/>
        <rFont val="Arial"/>
        <family val="2"/>
      </rPr>
      <t>Fundación Uliazpi y DFG-Dpto de Medio Ambiente y Ordenación del Territorio</t>
    </r>
  </si>
  <si>
    <r>
      <t xml:space="preserve">Uliazpiko Zubieta Zentroaren energia sortzeko sistema birmoldatzeko obrak.
</t>
    </r>
    <r>
      <rPr>
        <sz val="10"/>
        <rFont val="Arial"/>
        <family val="2"/>
      </rPr>
      <t xml:space="preserve">Obras de remodelación del sistema de generación energética del Centro Zubieta de Uliazpi. </t>
    </r>
  </si>
  <si>
    <r>
      <t xml:space="preserve">Kontratatuko diren lanak likidatzen diren arte.
</t>
    </r>
    <r>
      <rPr>
        <sz val="10"/>
        <rFont val="Arial"/>
        <family val="2"/>
      </rPr>
      <t>Hasta la liquidación de la contratación de las actuaciones.</t>
    </r>
  </si>
  <si>
    <r>
      <t xml:space="preserve">Obrak finantzatzea eta burutzea.
</t>
    </r>
    <r>
      <rPr>
        <sz val="10"/>
        <rFont val="Arial"/>
        <family val="2"/>
      </rPr>
      <t xml:space="preserve">Financiación y ejecución de las obras. </t>
    </r>
  </si>
  <si>
    <r>
      <t xml:space="preserve">Foru Aldundia: proiektuak idaztea, lanak kontratatzea, lanen zuzendaritzaz arduratzea eta lanak zati batean finantzatzea.
Uliazpi Fundazioa: baimenak eskuratzea, eraikinean sartzen uztea eta lanak zati batean finantzatzea.
</t>
    </r>
    <r>
      <rPr>
        <sz val="10"/>
        <rFont val="Arial"/>
        <family val="2"/>
      </rPr>
      <t>Diputación Foral: redacción de los proyectos, contratación y dirección técnica de las obras y financiación parcial de las mismas.
Fundación Uliazpi: obtención de permisos y autorizaciones,  facilitar el acceso al inmueble y financiación parcial de las obras.</t>
    </r>
  </si>
  <si>
    <r>
      <t xml:space="preserve">640.000 €
Foru Aldundia
</t>
    </r>
    <r>
      <rPr>
        <sz val="10"/>
        <rFont val="Arial"/>
        <family val="2"/>
      </rPr>
      <t xml:space="preserve">Diputación Foral: 340.000 € (53,13 %)
</t>
    </r>
    <r>
      <rPr>
        <b/>
        <sz val="10"/>
        <rFont val="Arial"/>
        <family val="2"/>
      </rPr>
      <t>Uliazpi Fundazioa</t>
    </r>
    <r>
      <rPr>
        <sz val="10"/>
        <rFont val="Arial"/>
        <family val="2"/>
      </rPr>
      <t xml:space="preserve">
Fundación Uliazpi: 300.000 € (46,87%)</t>
    </r>
  </si>
  <si>
    <r>
      <t xml:space="preserve">Gipuzkoako Ur Kontsortzioa eta GFA-Ingurumeneko eta Lurralde Antolaketako Dptua
</t>
    </r>
    <r>
      <rPr>
        <sz val="10"/>
        <color indexed="8"/>
        <rFont val="Arial"/>
        <family val="2"/>
      </rPr>
      <t>Consorcio de Aguas de Gipuzkoa y DFG-Dpto de Medio Ambiente y Ordenación del Territorio</t>
    </r>
  </si>
  <si>
    <r>
      <t xml:space="preserve">Azpiegitura hidraulikoetako lanak kontrata bidez finantzatzea eta gauzatzea.
</t>
    </r>
    <r>
      <rPr>
        <sz val="10"/>
        <rFont val="Arial"/>
        <family val="2"/>
      </rPr>
      <t>Financiación y ejecución de obras de infraestructura hidráulica.</t>
    </r>
  </si>
  <si>
    <r>
      <t xml:space="preserve">Foru Aldundia: beharrezko lurrak eskuratzea, lanak kontratatzea, lanen zuzendaritzaz arduratzea eta lanak zati batean finantzatzea.
Ur Kontsortzioa: lurrak eskuratzeko gastuak ordaintzea, lanak zati batean finantzatzea eta instalazioak ustiatzea eta mantentzea
</t>
    </r>
    <r>
      <rPr>
        <sz val="10"/>
        <rFont val="Arial"/>
        <family val="2"/>
      </rPr>
      <t>Diputación Foral: gestión de los terrenos necesarios, contratación de las obras, dirección de las obras y financiación parcial de las obras.
Consorcio de Aguas: abono de los gastos para gestionar los terrenos, financiación parcial de las obras y explotación y mantenimiento de las instalaciones.</t>
    </r>
  </si>
  <si>
    <r>
      <t xml:space="preserve">10.500.000 €.
Foru Aldundia
</t>
    </r>
    <r>
      <rPr>
        <sz val="10"/>
        <rFont val="Arial"/>
        <family val="2"/>
      </rPr>
      <t xml:space="preserve">Diputación Foral: 5.250.000 € (50%)
</t>
    </r>
    <r>
      <rPr>
        <b/>
        <sz val="10"/>
        <rFont val="Arial"/>
        <family val="2"/>
      </rPr>
      <t>Ur Kontsortzioa</t>
    </r>
    <r>
      <rPr>
        <sz val="10"/>
        <rFont val="Arial"/>
        <family val="2"/>
      </rPr>
      <t xml:space="preserve">
Consorcio de Aguas: 5.250.000 € (50%)</t>
    </r>
  </si>
  <si>
    <r>
      <t xml:space="preserve">Hernani Udala, GFA-Foru Administrazioa eta Funtzio Publikoa eta GFA-Ingurumeneko eta Lurralde Antolaketako Dptua
</t>
    </r>
    <r>
      <rPr>
        <sz val="10"/>
        <rFont val="Arial"/>
        <family val="2"/>
      </rPr>
      <t>Ayto. Hernani, DFG-Administración Foral y Función Pública y DFG-Dpto de Medio Ambiente y Ordenación del Territorio</t>
    </r>
  </si>
  <si>
    <r>
      <t xml:space="preserve">Urumea ibaiaren Elorrabiko oinezkoentzako pasabideari (Hernanin) dagozkion obrak.
</t>
    </r>
    <r>
      <rPr>
        <sz val="10"/>
        <rFont val="Arial"/>
        <family val="2"/>
      </rPr>
      <t>Obras de la pasarela peatonal de Elorrabi en el río Urumea (Hernani).</t>
    </r>
  </si>
  <si>
    <r>
      <t xml:space="preserve">2016ko azaroaren 30a arte.
</t>
    </r>
    <r>
      <rPr>
        <sz val="10"/>
        <rFont val="Arial"/>
        <family val="2"/>
      </rPr>
      <t>Hasta el 30 de noviembre de 2016.</t>
    </r>
  </si>
  <si>
    <r>
      <t xml:space="preserve">Laugarren klausula eta zazpigarren klausulan jasotako egutegia
</t>
    </r>
    <r>
      <rPr>
        <sz val="10"/>
        <rFont val="Arial"/>
        <family val="2"/>
      </rPr>
      <t>Cláusula cuarta y calendario establecido en la cláusula séptima</t>
    </r>
  </si>
  <si>
    <r>
      <t xml:space="preserve">Lanak finantzatzea eta gauzatzea.
</t>
    </r>
    <r>
      <rPr>
        <sz val="10"/>
        <rFont val="Arial"/>
        <family val="2"/>
      </rPr>
      <t>Financiación y ejecución de las obras.</t>
    </r>
  </si>
  <si>
    <r>
      <t xml:space="preserve">Foru Aldundiak:  proiektuak idaztea eta obren zuzendaritzaz arduratzea.
Hernaniko Udalak: obrak eta segurtasun eta osasunaren koordinazio zerbitzuak kontratatzea, eta beharrezko lurrak eskuratzea.
</t>
    </r>
    <r>
      <rPr>
        <sz val="10"/>
        <rFont val="Arial"/>
        <family val="2"/>
      </rPr>
      <t xml:space="preserve">Diputación Foral: redacción del proyecto y dirección de obra.
Ayuntamiento de Hernani: contratación de las obras y de los servicios de coordinación en materia de seguridad y salud y gestión de los terrenos necesarios. </t>
    </r>
  </si>
  <si>
    <r>
      <t xml:space="preserve">Añarbeko Uren Mankomunitateak (Añarbeko Urak, SA) eta GFA-Ingurumeneko eta Lurralde Antolaketako Dptua
</t>
    </r>
    <r>
      <rPr>
        <sz val="10"/>
        <color indexed="8"/>
        <rFont val="Arial"/>
        <family val="2"/>
      </rPr>
      <t>Mancomunidad de Aguas del Añarbe (Aguas del Añarbe-Añarbeko Urak, S.A) y DFG-Dpto de Medio Ambiente y Ordenación del Territorio</t>
    </r>
  </si>
  <si>
    <r>
      <t xml:space="preserve">Monpas inguruko kostaldeari eta Oiartzun zein Urumea ibaietako estuarioei buruzko ingurumen azterlana prestatzea (2015. urtea).
</t>
    </r>
    <r>
      <rPr>
        <sz val="10"/>
        <rFont val="Arial"/>
        <family val="2"/>
      </rPr>
      <t>Elaboración del estudio ambiental de la zona costera de Monpas y de los estuarios de los ríos Oiartzun y Urumea (año 2015).</t>
    </r>
  </si>
  <si>
    <r>
      <t xml:space="preserve">Urte bat.
</t>
    </r>
    <r>
      <rPr>
        <sz val="10"/>
        <rFont val="Arial"/>
        <family val="2"/>
      </rPr>
      <t>U</t>
    </r>
    <r>
      <rPr>
        <sz val="10"/>
        <color indexed="8"/>
        <rFont val="Arial"/>
        <family val="2"/>
      </rPr>
      <t>n año</t>
    </r>
    <r>
      <rPr>
        <sz val="10"/>
        <rFont val="Arial"/>
        <family val="2"/>
      </rPr>
      <t>.</t>
    </r>
  </si>
  <si>
    <t>2016. eta 2017. urteetarako luzatzea.
Prórrogado para los años 2016 y 2017</t>
  </si>
  <si>
    <r>
      <t xml:space="preserve">Azterlana egiteko zerbitzuak kontratatzea eta finantzatzea.
</t>
    </r>
    <r>
      <rPr>
        <sz val="10"/>
        <rFont val="Arial"/>
        <family val="2"/>
      </rPr>
      <t>Contratación y financiación de los servicios de elaboración del estudio.</t>
    </r>
  </si>
  <si>
    <t>INDARREAN DAUDEN HITZARMENAK  /  CONVENIOS SUSCRITOS VIGENTES</t>
  </si>
  <si>
    <t>Kodea
Código</t>
  </si>
  <si>
    <t>Sinatzaileak
Partes firmantes</t>
  </si>
  <si>
    <t>Xedea 
Objeto</t>
  </si>
  <si>
    <t>Iraupena 
Duración</t>
  </si>
  <si>
    <t>Gipuzkoako toki entitateak eta haien menpeko entitateak, eta
foru sektore publikokoak (146) / Entidades locales, los entes dependientes de ellas,
así como las entidades del sector público foral (146): 2.eranskina / anexo 2</t>
  </si>
  <si>
    <t>Foru Kontratazioen Zentralaren bitartez zehazten diren ondasun, zerbitzu eta hornidurak kontratatu ahal izango dira Foru Aldundiak egiten dituen esparru akordioetan ezarritako baldintzetan eta prezioetan / Contratar los bienes, servicios o suministros que se determinen a través de la Central de Contratación Foral, en las condiciones y precios vigentes en los acuerdos marco celebrados por la Diputación Foral</t>
  </si>
  <si>
    <t>Foru eta autonomi araubidearen eta, bereziki, Gipuzkoako Lurralde Historikokoaren ezagutzan sakontzea /  Profundizar en el conocimiento del régimen foral y autonómico y, especialmente, del Territorio Histórico de Gipuzkoa.</t>
  </si>
  <si>
    <t>Suhiltzaile Zerbitzuko langileak trebatzea / Formación del personal del Servicio de Bomberos</t>
  </si>
  <si>
    <t>Unibertsitateko ikasleek Gipuzkoako Foru Aldundian praktika akademikoak egiteko lankidetza / Colaboración para prácticas académicas del alumnado universitario en la Diputación Foral de Gipuzkoa</t>
  </si>
  <si>
    <r>
      <t>Formalizazioa: 2013/06/20
Hasiera batean, 2013ko abenduaren 31ra arte izango da indarrean, eta urtero berrituko da automatikoki, alderdietako edozeinek salatzen ez badu. Indarraldia amaitu baino gutxienez hilabete bat lehenago salatu behar da hitzarmena.</t>
    </r>
    <r>
      <rPr>
        <sz val="8"/>
        <rFont val="Arial"/>
        <family val="2"/>
      </rPr>
      <t xml:space="preserve">
Formalización: 20/06/2013
Vigencia inicial hasta el 31 de diciembre de 2013 y se renovará de manera automática anualmente salvo denuncia expresa de cualquiera de las partes. Dicha denuncia deberá realizarse, al menos, con un mes de antelación a la finalización del plazo de vigencia.</t>
    </r>
  </si>
  <si>
    <t>INDARREAN DAUDEN KUDEAKETA MANDATUAK  /  ENCOMIENDAS DE GESTIÓN VIGENTES</t>
  </si>
  <si>
    <r>
      <t>Kodea</t>
    </r>
    <r>
      <rPr>
        <sz val="9"/>
        <rFont val="Arial"/>
        <family val="2"/>
      </rPr>
      <t xml:space="preserve">
Código</t>
    </r>
  </si>
  <si>
    <r>
      <t>Aurrekontua</t>
    </r>
    <r>
      <rPr>
        <sz val="9"/>
        <rFont val="Arial"/>
        <family val="2"/>
      </rPr>
      <t xml:space="preserve">
Presupuesto</t>
    </r>
  </si>
  <si>
    <r>
      <t>Betebehar ekonomikoak</t>
    </r>
    <r>
      <rPr>
        <sz val="9"/>
        <rFont val="Arial"/>
        <family val="2"/>
      </rPr>
      <t xml:space="preserve">
Obligaciones económicas</t>
    </r>
  </si>
  <si>
    <r>
      <t>Egindako azpikontratuak</t>
    </r>
    <r>
      <rPr>
        <sz val="9"/>
        <rFont val="Arial"/>
        <family val="2"/>
      </rPr>
      <t xml:space="preserve">
Subcontrataciones que se realicen</t>
    </r>
  </si>
  <si>
    <r>
      <t>Eslepeindunak</t>
    </r>
    <r>
      <rPr>
        <sz val="9"/>
        <rFont val="Arial"/>
        <family val="2"/>
      </rPr>
      <t xml:space="preserve">
Adjudicatarias</t>
    </r>
  </si>
  <si>
    <r>
      <t>Esleitzeko prozedura</t>
    </r>
    <r>
      <rPr>
        <sz val="9"/>
        <rFont val="Arial"/>
        <family val="2"/>
      </rPr>
      <t xml:space="preserve">
Procedimiento de adjudicación</t>
    </r>
  </si>
  <si>
    <r>
      <t>Zenbatekoa</t>
    </r>
    <r>
      <rPr>
        <sz val="9"/>
        <rFont val="Arial"/>
        <family val="2"/>
      </rPr>
      <t xml:space="preserve">
Importe</t>
    </r>
  </si>
  <si>
    <t>KULTURA, TURISMO, GAZTERIA ETA KIROLA
CULTURA, TURISMO, JUVENTUD Y DEPORTE</t>
  </si>
  <si>
    <r>
      <t>Une honetan ez daukate hitzarmenik.</t>
    </r>
    <r>
      <rPr>
        <sz val="10"/>
        <rFont val="Arial"/>
        <family val="2"/>
      </rPr>
      <t xml:space="preserve">
En la actualidad no tienen ningún convenio.</t>
    </r>
  </si>
  <si>
    <r>
      <rPr>
        <b/>
        <sz val="10"/>
        <rFont val="Arial"/>
        <family val="2"/>
      </rPr>
      <t>Drogen erabilera ez egokiagatik giza bazterketaren arriskuan edo egoeran dauden pertsonei laguntzeko zerbitzuak eskaintzea</t>
    </r>
    <r>
      <rPr>
        <sz val="10"/>
        <rFont val="Arial"/>
        <family val="2"/>
      </rPr>
      <t xml:space="preserve"> 
Prestación de servicios a personas que se encuentren en riesgo o en situación de exclusión social debido a un uso problemático de las drogas.</t>
    </r>
  </si>
  <si>
    <r>
      <t xml:space="preserve">KALEXKA Gizarte eta hezkuntzako esku hartze elkartea 
</t>
    </r>
    <r>
      <rPr>
        <sz val="10"/>
        <rFont val="Arial"/>
        <family val="2"/>
      </rPr>
      <t xml:space="preserve">Asoc. Intervención Socioeducativa </t>
    </r>
  </si>
  <si>
    <r>
      <rPr>
        <b/>
        <sz val="10"/>
        <rFont val="Arial"/>
        <family val="2"/>
      </rPr>
      <t>Gizarte bazterketa egoeran dauden pertsonei lagutnza espezializatuko zerbitzuak</t>
    </r>
    <r>
      <rPr>
        <sz val="10"/>
        <rFont val="Arial"/>
        <family val="2"/>
      </rPr>
      <t>/ Prestación de servicios de acompañamiento especializado dirigidos a personas en riesgo de exclusión social.</t>
    </r>
  </si>
  <si>
    <r>
      <t xml:space="preserve">KOLORE GUZTIAK Kultur arteko Elkartea 
</t>
    </r>
    <r>
      <rPr>
        <sz val="10"/>
        <rFont val="Arial"/>
        <family val="2"/>
      </rPr>
      <t>Asociación Intercultural Kolore Guztiak</t>
    </r>
  </si>
  <si>
    <r>
      <rPr>
        <b/>
        <sz val="10"/>
        <rFont val="Arial"/>
        <family val="2"/>
      </rPr>
      <t>Gizarteratzeko zailtasunak dituzten gazttei laguntzeko zerbitzuak eskaintzea</t>
    </r>
    <r>
      <rPr>
        <sz val="10"/>
        <rFont val="Arial"/>
        <family val="2"/>
      </rPr>
      <t xml:space="preserve"> / Prestación de Servicios destinados a jóvenes que se encuentren en situación de dificultad social.</t>
    </r>
  </si>
  <si>
    <r>
      <t xml:space="preserve">LOIOLA ETXEA Elkartea 
</t>
    </r>
    <r>
      <rPr>
        <sz val="10"/>
        <rFont val="Arial"/>
        <family val="2"/>
      </rPr>
      <t>Asociación Loiola Etxea</t>
    </r>
  </si>
  <si>
    <r>
      <t xml:space="preserve">PEÑASCAL Elkarte Kooperatiboa 
</t>
    </r>
    <r>
      <rPr>
        <sz val="10"/>
        <rFont val="Arial"/>
        <family val="2"/>
      </rPr>
      <t>Sociedad Cooperativa Peñascal</t>
    </r>
  </si>
  <si>
    <r>
      <rPr>
        <b/>
        <sz val="10"/>
        <rFont val="Arial"/>
        <family val="2"/>
      </rPr>
      <t xml:space="preserve">Gizarteratze egoeran dauden pertsonei zerbitzuak eskaintzea
</t>
    </r>
    <r>
      <rPr>
        <sz val="10"/>
        <rFont val="Arial"/>
        <family val="2"/>
      </rPr>
      <t>Prestación de servicios a personas en proceso de inclusión social.</t>
    </r>
  </si>
  <si>
    <r>
      <t xml:space="preserve">RAIS EUSKADI Elkartea
</t>
    </r>
    <r>
      <rPr>
        <sz val="10"/>
        <rFont val="Arial"/>
        <family val="2"/>
      </rPr>
      <t>Asociación Rais</t>
    </r>
  </si>
  <si>
    <r>
      <rPr>
        <b/>
        <sz val="10"/>
        <rFont val="Arial"/>
        <family val="2"/>
      </rPr>
      <t>Desegituraketa pertsonala eta giza bakardade maila handia duten pertsonak gizarteratzeko zerbitzuak eskaintzea</t>
    </r>
    <r>
      <rPr>
        <sz val="10"/>
        <rFont val="Arial"/>
        <family val="2"/>
      </rPr>
      <t xml:space="preserve"> / Prestación de servicios destinados a la inserción social de personas con un elevado nivel de desestructuración personal y aislamiento social.</t>
    </r>
  </si>
  <si>
    <r>
      <t xml:space="preserve">ROMI BIDEAN Emakumeen elkartea
</t>
    </r>
    <r>
      <rPr>
        <sz val="10"/>
        <rFont val="Arial"/>
        <family val="2"/>
      </rPr>
      <t>Asociación de mujeres Romi Bidean</t>
    </r>
    <r>
      <rPr>
        <b/>
        <sz val="10"/>
        <rFont val="Arial"/>
        <family val="2"/>
      </rPr>
      <t>.</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</si>
  <si>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t>
    </r>
  </si>
  <si>
    <r>
      <t xml:space="preserve">SAREA  Fundazioa
</t>
    </r>
    <r>
      <rPr>
        <sz val="10"/>
        <rFont val="Arial"/>
        <family val="2"/>
      </rPr>
      <t>Fundación Sarea</t>
    </r>
  </si>
  <si>
    <r>
      <t xml:space="preserve">SOS Gipuzkoako  arrazakeria elkartea
</t>
    </r>
    <r>
      <rPr>
        <sz val="10"/>
        <rFont val="Arial"/>
        <family val="2"/>
      </rPr>
      <t>Asociación SOS racismo de Gipuzkoa.</t>
    </r>
  </si>
  <si>
    <r>
      <rPr>
        <b/>
        <sz val="10"/>
        <rFont val="Arial"/>
        <family val="2"/>
      </rPr>
      <t>Inmigrazio alorrean informazioa, sentsibilizazioa eta azterketa zerbitzuak eskaintzea Gipuzkoan</t>
    </r>
    <r>
      <rPr>
        <sz val="10"/>
        <rFont val="Arial"/>
        <family val="2"/>
      </rPr>
      <t xml:space="preserve"> 
Prestación de un servicio de información, sensibilización y análisis en materia de inmigración en Gipuzkoa.</t>
    </r>
  </si>
  <si>
    <r>
      <t xml:space="preserve">ZABALTZEN SARTU Gizarteratzeko Elkartea 
</t>
    </r>
    <r>
      <rPr>
        <sz val="10"/>
        <rFont val="Arial"/>
        <family val="2"/>
      </rPr>
      <t>Asociación para la Inserción social Zabaltzen Sartu.</t>
    </r>
  </si>
  <si>
    <r>
      <t xml:space="preserve">HAUR ETA NERABEEN BABESERAKO EGONALDIAK ETA PROGRAMA EZBERDINAK </t>
    </r>
    <r>
      <rPr>
        <sz val="10"/>
        <rFont val="Arial"/>
        <family val="2"/>
      </rPr>
      <t>/ ESTANCIAS Y DIVERSOS PROGRAMAS  DE PROTECCIÓN A LA INFANCIA Y ADOLESCENCIA</t>
    </r>
  </si>
  <si>
    <r>
      <t xml:space="preserve">AEEG Educadores Especializados de Gipuzkoa  Elkartea 
</t>
    </r>
    <r>
      <rPr>
        <sz val="10"/>
        <rFont val="Arial"/>
        <family val="2"/>
      </rPr>
      <t>Asociación Educadores Especializados de Gipuzkoa</t>
    </r>
  </si>
  <si>
    <t>BABESTEN GIPUZKOA, S.L.</t>
  </si>
  <si>
    <r>
      <t xml:space="preserve">EUDES Fundazioa
</t>
    </r>
    <r>
      <rPr>
        <sz val="10"/>
        <rFont val="Arial"/>
        <family val="2"/>
      </rPr>
      <t>Fundación Eudes</t>
    </r>
  </si>
  <si>
    <r>
      <rPr>
        <b/>
        <sz val="10"/>
        <rFont val="Arial"/>
        <family val="2"/>
      </rPr>
      <t xml:space="preserve">Babesik gabeko egoerak eragindako beharrak prebenitzea eta erantzuna ematea
</t>
    </r>
    <r>
      <rPr>
        <sz val="10"/>
        <rFont val="Arial"/>
        <family val="2"/>
      </rPr>
      <t>Prestación de servicios destinados a prevenir y atender necesidades originadas por situaciones de desprotección.</t>
    </r>
  </si>
  <si>
    <r>
      <t xml:space="preserve">GURUTZE GORRIAren Gipuzkoako Bulego Probintziala 
</t>
    </r>
    <r>
      <rPr>
        <sz val="10"/>
        <rFont val="Arial"/>
        <family val="2"/>
      </rPr>
      <t>Oficina Provincial de Gipuzkoa de CRUZ ROJA Española</t>
    </r>
  </si>
  <si>
    <r>
      <rPr>
        <b/>
        <sz val="10"/>
        <rFont val="Arial"/>
        <family val="2"/>
      </rPr>
      <t>Babesgabezia egoeran dauden adingabeei laguntzeko zerbitzuak eskaintzea</t>
    </r>
    <r>
      <rPr>
        <sz val="10"/>
        <rFont val="Arial"/>
        <family val="2"/>
      </rPr>
      <t xml:space="preserve"> 
Prestación de servicios a personas menores en situación de desprotección o desamparo.</t>
    </r>
  </si>
  <si>
    <r>
      <t xml:space="preserve">Hogares Nuevo Futuro Elkartea 
</t>
    </r>
    <r>
      <rPr>
        <sz val="10"/>
        <rFont val="Arial"/>
        <family val="2"/>
      </rPr>
      <t>Asociación Hogares Nuevo Futuro</t>
    </r>
  </si>
  <si>
    <r>
      <t xml:space="preserve">LARRATXO Fundazioa  
</t>
    </r>
    <r>
      <rPr>
        <sz val="10"/>
        <rFont val="Arial"/>
        <family val="2"/>
      </rPr>
      <t>Fundación Larratxo</t>
    </r>
  </si>
  <si>
    <r>
      <t xml:space="preserve">Mary Ward Elkartea 
</t>
    </r>
    <r>
      <rPr>
        <sz val="10"/>
        <rFont val="Arial"/>
        <family val="2"/>
      </rPr>
      <t>Asociación Mary Ward</t>
    </r>
  </si>
  <si>
    <r>
      <t>ARRETA SOZIO-SANITARIOA</t>
    </r>
    <r>
      <rPr>
        <sz val="10"/>
        <rFont val="Arial"/>
        <family val="2"/>
      </rPr>
      <t xml:space="preserve"> / ATENCIÓN SOCIO-SANITARIA </t>
    </r>
  </si>
  <si>
    <r>
      <t xml:space="preserve">Eusko Jaurlaritza, Araba eta Bizkaiko Foru Aldundiak eta Eudel 
</t>
    </r>
    <r>
      <rPr>
        <sz val="10"/>
        <rFont val="Arial"/>
        <family val="2"/>
      </rPr>
      <t>Gobierno Vasco, Diputaciones Forales de Álava y Bizkaia y Eudel</t>
    </r>
  </si>
  <si>
    <r>
      <rPr>
        <b/>
        <sz val="10"/>
        <rFont val="Arial"/>
        <family val="2"/>
      </rPr>
      <t>Euskal Autonomia Erkidegoko atentzio  soziosanitarioaren eredua definitzeko egitura antolatzaile bat sortzea</t>
    </r>
    <r>
      <rPr>
        <sz val="10"/>
        <rFont val="Arial"/>
        <family val="2"/>
      </rPr>
      <t xml:space="preserve"> 
Creación de la estructura organizativa para la definición del modelo de atención sociosanitaria de la Comunidad Autónoma del País Vasco.</t>
    </r>
  </si>
  <si>
    <t>Mugagabea / Indefinido</t>
  </si>
  <si>
    <r>
      <t xml:space="preserve">Eusko Jaurlaritzako Osasun Saila Osakidetzarekin batera 
</t>
    </r>
    <r>
      <rPr>
        <sz val="10"/>
        <rFont val="Arial"/>
        <family val="2"/>
      </rPr>
      <t>Departamento de Sanidad junto con Osakideza</t>
    </r>
  </si>
  <si>
    <r>
      <rPr>
        <b/>
        <sz val="10"/>
        <rFont val="Arial"/>
        <family val="2"/>
      </rPr>
      <t>Adimen Gaixotasunak dituzten Gipuzkoako gaixoei arreta psiquiatrikoa Eguneko Zentruetan</t>
    </r>
    <r>
      <rPr>
        <sz val="10"/>
        <rFont val="Arial"/>
        <family val="2"/>
      </rPr>
      <t xml:space="preserve"> 
Asistencia Psiquiatrica en los Centros de día Psicosociales para enfermos mentales crónicos de Gipuzkoa.</t>
    </r>
  </si>
  <si>
    <t>Luzapen tazitua / Prórroga Tácita</t>
  </si>
  <si>
    <r>
      <t xml:space="preserve">BESTE  BATZUK </t>
    </r>
    <r>
      <rPr>
        <sz val="10"/>
        <rFont val="Arial"/>
        <family val="2"/>
      </rPr>
      <t xml:space="preserve">/ OTROS </t>
    </r>
  </si>
  <si>
    <r>
      <t xml:space="preserve">Kalkulo oinarria: urteko gastua
</t>
    </r>
    <r>
      <rPr>
        <sz val="9"/>
        <rFont val="Arial"/>
        <family val="2"/>
      </rPr>
      <t>Base cálculo :importe anual</t>
    </r>
  </si>
  <si>
    <r>
      <t xml:space="preserve">Legazpiko Udala
</t>
    </r>
    <r>
      <rPr>
        <sz val="10"/>
        <rFont val="Arial"/>
        <family val="2"/>
      </rPr>
      <t>Ayuntamiento de Legazpi</t>
    </r>
  </si>
  <si>
    <r>
      <rPr>
        <b/>
        <sz val="10"/>
        <rFont val="Arial"/>
        <family val="2"/>
      </rPr>
      <t xml:space="preserve">Legazpiko gizarte zentroaren erabileraren lagapena Legazpiko Udalari
</t>
    </r>
    <r>
      <rPr>
        <sz val="10"/>
        <rFont val="Arial"/>
        <family val="2"/>
      </rPr>
      <t>Cesión al Ayuntamiento de Legazpi el uso del centro social de Legazpi.</t>
    </r>
  </si>
  <si>
    <r>
      <rPr>
        <b/>
        <sz val="10"/>
        <rFont val="Arial"/>
        <family val="2"/>
      </rPr>
      <t xml:space="preserve">Zumaiako gizarte zentroaren erabileraren lagapena Zumaiako Udalari
</t>
    </r>
    <r>
      <rPr>
        <sz val="10"/>
        <rFont val="Arial"/>
        <family val="2"/>
      </rPr>
      <t>Cesión al Ayuntamiento de Zumaia el uso del centro social de Zumaia</t>
    </r>
  </si>
  <si>
    <r>
      <t xml:space="preserve">DYA Bide laguntza elkartea Gipuzkoan 
</t>
    </r>
    <r>
      <rPr>
        <sz val="10"/>
        <rFont val="Arial"/>
        <family val="2"/>
      </rPr>
      <t>Ayuda en Carretera de Gipuzkoa</t>
    </r>
  </si>
  <si>
    <r>
      <t xml:space="preserve">KABIA FORU ERAKUNDE AUTONOMOA ,egun, osatzen duten entitateak </t>
    </r>
    <r>
      <rPr>
        <sz val="10"/>
        <rFont val="Arial"/>
        <family val="2"/>
      </rPr>
      <t>/ Entidades que forman parte del ORGANISMO AUTONOMO FORAL KABIA</t>
    </r>
  </si>
  <si>
    <r>
      <t xml:space="preserve">Prestazioak bete behar dituzten pertsonak
</t>
    </r>
    <r>
      <rPr>
        <sz val="10"/>
        <rFont val="Arial"/>
        <family val="2"/>
      </rPr>
      <t>Sujetos obligados a la realización de la prestación</t>
    </r>
  </si>
  <si>
    <r>
      <t xml:space="preserve">Herria 
</t>
    </r>
    <r>
      <rPr>
        <sz val="10"/>
        <rFont val="Arial"/>
        <family val="2"/>
      </rPr>
      <t xml:space="preserve">Municipio </t>
    </r>
    <r>
      <rPr>
        <b/>
        <sz val="10"/>
        <rFont val="Arial"/>
        <family val="2"/>
      </rPr>
      <t xml:space="preserve">  </t>
    </r>
  </si>
  <si>
    <r>
      <t xml:space="preserve"> Gauzatze data
</t>
    </r>
    <r>
      <rPr>
        <sz val="10"/>
        <rFont val="Arial"/>
        <family val="2"/>
      </rPr>
      <t>Fecha de formalización</t>
    </r>
  </si>
  <si>
    <r>
      <t xml:space="preserve">Egonaldien tarifaeguneko
</t>
    </r>
    <r>
      <rPr>
        <sz val="9"/>
        <rFont val="Arial"/>
        <family val="2"/>
      </rPr>
      <t>Tarifa estancias por día</t>
    </r>
  </si>
  <si>
    <r>
      <t xml:space="preserve">Azkoitiako San Jose Erakunde Autonomiaduna
</t>
    </r>
    <r>
      <rPr>
        <sz val="10"/>
        <rFont val="Arial"/>
        <family val="2"/>
      </rPr>
      <t>Organismo Autonomo Residencia San Jose de Azkoitia</t>
    </r>
  </si>
  <si>
    <r>
      <rPr>
        <b/>
        <sz val="10"/>
        <rFont val="Arial"/>
        <family val="2"/>
      </rPr>
      <t>San Jose  Egoitza</t>
    </r>
    <r>
      <rPr>
        <sz val="10"/>
        <rFont val="Arial"/>
        <family val="2"/>
      </rPr>
      <t xml:space="preserve"> /Residencia</t>
    </r>
  </si>
  <si>
    <t>Mugagabea
Indefinido</t>
  </si>
  <si>
    <r>
      <t xml:space="preserve">Fundazio Publiko San Juan Egoitza
</t>
    </r>
    <r>
      <rPr>
        <sz val="10"/>
        <rFont val="Arial"/>
        <family val="2"/>
      </rPr>
      <t>Fundacion Pública Residencia San Juan</t>
    </r>
  </si>
  <si>
    <r>
      <t xml:space="preserve">Fundazio Publiko San Lazaro Egoitza
</t>
    </r>
    <r>
      <rPr>
        <sz val="10"/>
        <rFont val="Arial"/>
        <family val="2"/>
      </rPr>
      <t>Fundación Pública Resid. Ancianos San Lazaro</t>
    </r>
  </si>
  <si>
    <r>
      <rPr>
        <b/>
        <sz val="10"/>
        <rFont val="Arial"/>
        <family val="2"/>
      </rPr>
      <t>San Lazaro Egoitza</t>
    </r>
    <r>
      <rPr>
        <sz val="10"/>
        <rFont val="Arial"/>
        <family val="2"/>
      </rPr>
      <t xml:space="preserve"> / Residencia </t>
    </r>
  </si>
  <si>
    <r>
      <t xml:space="preserve">Villabonako Udala 
</t>
    </r>
    <r>
      <rPr>
        <sz val="10"/>
        <rFont val="Arial"/>
        <family val="2"/>
      </rPr>
      <t>Ayuntamiento de Villabona</t>
    </r>
  </si>
  <si>
    <r>
      <rPr>
        <b/>
        <sz val="10"/>
        <rFont val="Arial"/>
        <family val="2"/>
      </rPr>
      <t>Santiago Egoitza</t>
    </r>
    <r>
      <rPr>
        <sz val="10"/>
        <rFont val="Arial"/>
        <family val="2"/>
      </rPr>
      <t xml:space="preserve"> / Residencia Santiago</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</si>
  <si>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</si>
  <si>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</si>
  <si>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</si>
  <si>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</si>
  <si>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</si>
  <si>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</si>
  <si>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</si>
  <si>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</si>
  <si>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</si>
  <si>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</si>
  <si>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</si>
  <si>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</si>
  <si>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</si>
  <si>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</si>
  <si>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</si>
  <si>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</si>
  <si>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</si>
  <si>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r>
      <t>Gipuzkoako Foru Aldundiko Ogasun eta Finantza Departamentua eta Euskal Herriko Notarioen Elkargoa.</t>
    </r>
    <r>
      <rPr>
        <sz val="8"/>
        <rFont val="Arial"/>
        <family val="2"/>
      </rPr>
      <t xml:space="preserve">
El Departamento de Hacienda y Finanzas de la Diputación Foral de Gipuzkoa y el Colegio Notarial del País Vasco.</t>
    </r>
  </si>
  <si>
    <r>
      <t>Gipuzkoako udalak (6. eranskina)</t>
    </r>
    <r>
      <rPr>
        <sz val="8"/>
        <rFont val="Arial"/>
        <family val="2"/>
      </rPr>
      <t xml:space="preserve">
Ayuntamientos de Gipuzkoa (anexo 6)</t>
    </r>
  </si>
  <si>
    <r>
      <t>Gizarte Segurantzako Diruzaintza Orokorra eta Gipuzkoako Foru Aldundiko Ogasun eta Finantza Departamentua</t>
    </r>
    <r>
      <rPr>
        <sz val="8"/>
        <rFont val="Arial"/>
        <family val="2"/>
      </rPr>
      <t xml:space="preserve">
La Tesorería General de la Seguridad Social y el Departamento de Hacienda y Finanzas de la Diputación Foral de Gipuzkoa.
</t>
    </r>
  </si>
  <si>
    <r>
      <t>Gipuzkoako Foru Aldundiko Ogasun eta Finantza Departamentua, Notariotzaren Kontseilu Nagusia eta Euskal Herriko Notarioen Elkargoa.</t>
    </r>
    <r>
      <rPr>
        <sz val="8"/>
        <rFont val="Arial"/>
        <family val="2"/>
      </rPr>
      <t xml:space="preserve">
El Departamento de Hacienda y Finanzas de la Diputación Foral de Gipuzkoa, el Consejo General del Notariado y el Colegio Notarial del País Vasco.
</t>
    </r>
  </si>
  <si>
    <r>
      <t>Araba, Bizkai eta Gipuzkoako Foru Aldundiak eta Industrien Sustapen eta Eraldaketarako Baltzua SA (SPRI).</t>
    </r>
    <r>
      <rPr>
        <sz val="8"/>
        <rFont val="Arial"/>
        <family val="2"/>
      </rPr>
      <t xml:space="preserve">
Las Diputaciones Forales de Álava, Bizkaia y Gipuzkoa y la Sociedad para la Promoción y Reconversión Industrial, SA (SPRI).
</t>
    </r>
  </si>
  <si>
    <r>
      <t>Euskal Autonomia Erkidegoko Administrazioa eta bere sozietate publikoak eta Araba, Bizkai eta Gipuzkoako Foru Aldundiak.</t>
    </r>
    <r>
      <rPr>
        <sz val="8"/>
        <rFont val="Arial"/>
        <family val="2"/>
      </rPr>
      <t xml:space="preserve">
La Administración de la Comunidad Autónoma de Euskadi y sus sociedades públicas y las Diputaciones Forales de Álava, Bizkaia y Gipuzkoa.
</t>
    </r>
  </si>
  <si>
    <r>
      <t>Estatuko administrazioa (Industria, Energia eta Turismo ministerioko industriako eta enpresa txiki eta ertaineko zuzendaritza orokorraren bidez) eta Gipuzkoako Foru Aldundia.</t>
    </r>
    <r>
      <rPr>
        <sz val="8"/>
        <rFont val="Arial"/>
        <family val="2"/>
      </rPr>
      <t xml:space="preserve">
La administración general del estado, a través del Ministerio de Industria, Energía y Turismo (Dirección General de Industria y de la pequeña y mediana empresa) y la Diputacion Foral de Gipuzkoa.
</t>
    </r>
  </si>
  <si>
    <r>
      <t>Gipuzkoako Foru Aldundiko Ogasun eta Finantza Departamentua eta Euskal Herriko Unibertsitatea.</t>
    </r>
    <r>
      <rPr>
        <sz val="8"/>
        <rFont val="Arial"/>
        <family val="2"/>
      </rPr>
      <t xml:space="preserve">
El Departamento de Hacienda y Finanzas de la Diputación Foral de Gipuzkoa y la Universidad del País Vasco/Euskal Herriko Unibertsitatea.
</t>
    </r>
  </si>
  <si>
    <r>
      <t>Zerga Administrazioaren Estatu Agentzia eta Gipuzkoako Foru Aldundiko Ogasun eta Finantza Departamentua.</t>
    </r>
    <r>
      <rPr>
        <sz val="8"/>
        <rFont val="Arial"/>
        <family val="2"/>
      </rPr>
      <t xml:space="preserve">
La Agencia Estatal de Administración Tributaria y el Departamento de Hacienda y Finanzas de la Diputación Foral de Gipuzkoa.
</t>
    </r>
  </si>
  <si>
    <r>
      <t>Gipuzkoako Foru Aldundiko Ogasun eta Finantza Departamentua eta Euskal Autonomia Erkidegoko Kudeatzaile Administratiboen Elkargo Ofiziala.</t>
    </r>
    <r>
      <rPr>
        <sz val="8"/>
        <rFont val="Arial"/>
        <family val="2"/>
      </rPr>
      <t xml:space="preserve">
El Departamento de Hacienda y Finanzas de la Diputación Foral de Gipuzkoa y el Colegio Oficial de Gestores Administrativos del País Vasco.
</t>
    </r>
  </si>
  <si>
    <r>
      <t>Ogasun eta Finantza Departamentua eta BIDEGI Gipuzkoako Azpiegituren Agentzia-Agencia Guipuzcoana de Infraestructuras SA.</t>
    </r>
    <r>
      <rPr>
        <sz val="8"/>
        <rFont val="Arial"/>
        <family val="2"/>
      </rPr>
      <t xml:space="preserve">
El Departamento de Hacienda y Finanzas y BIDEGI Gipuzkoako Azpiegituren Agentzia-Agencia Guipuzcoana de Infraestructuras S.A.
</t>
    </r>
  </si>
  <si>
    <r>
      <t xml:space="preserve">Ogasun eta Finantza Departamentua eta Autoridad Territorial del Transporte de Gipuzkoa-Gipuzkoako Garraioiaren Lurralde Agintaritza. </t>
    </r>
    <r>
      <rPr>
        <sz val="8"/>
        <rFont val="Arial"/>
        <family val="2"/>
      </rPr>
      <t xml:space="preserve">
El Departamento de Hacienda y Finanzas y la Autoridad Territorial del Transporte de Gipuzkoa-Gipuzkoako Garraioiaren Lurralde Agintaritza.
</t>
    </r>
  </si>
  <si>
    <r>
      <t>Ogasun eta Finantza Departamentua eta Estatuko Enplegu-Zerbitzu Publikoa.</t>
    </r>
    <r>
      <rPr>
        <sz val="8"/>
        <rFont val="Arial"/>
        <family val="2"/>
      </rPr>
      <t xml:space="preserve">
Departamento de Hacienda y Finanzas y el Servicio Público de Empleo Estatal.
</t>
    </r>
  </si>
  <si>
    <r>
      <t>Gipuzkoako  Foru Aldundia eta Eusko Jaurlaritza.</t>
    </r>
    <r>
      <rPr>
        <sz val="8"/>
        <rFont val="Arial"/>
        <family val="2"/>
      </rPr>
      <t xml:space="preserve">
La Diputación Foral de Gipuzkoa y el Gobierno Vasco.
</t>
    </r>
  </si>
  <si>
    <r>
      <t>Ogasun eta Finantza Departamentua eta Gipuzkoako Merkataritza, Industria eta Nabigazio Ganbera Ofiziala.</t>
    </r>
    <r>
      <rPr>
        <sz val="8"/>
        <rFont val="Arial"/>
        <family val="2"/>
      </rPr>
      <t xml:space="preserve">
Departamento de Hacienda y Finanzas y la Cámara Oficial de Comercio, Industria y Navegación de Gipuzkoa.
</t>
    </r>
  </si>
  <si>
    <r>
      <t xml:space="preserve">Ogasun eta Finantza Departamentua eta Itsasoko Gizarte Institutua. </t>
    </r>
    <r>
      <rPr>
        <sz val="8"/>
        <rFont val="Arial"/>
        <family val="2"/>
      </rPr>
      <t xml:space="preserve">
El Departamento de Hacienda y Finanzas y el Instituto Social de la Marina.
</t>
    </r>
  </si>
  <si>
    <r>
      <t xml:space="preserve">GOYENECHE Fundazioa 
</t>
    </r>
    <r>
      <rPr>
        <sz val="10"/>
        <rFont val="Arial"/>
        <family val="2"/>
      </rPr>
      <t>Fundación GOYENECH</t>
    </r>
    <r>
      <rPr>
        <b/>
        <sz val="10"/>
        <rFont val="Arial"/>
        <family val="2"/>
      </rPr>
      <t>E</t>
    </r>
  </si>
  <si>
    <r>
      <rPr>
        <b/>
        <sz val="10"/>
        <rFont val="Arial"/>
        <family val="2"/>
      </rPr>
      <t>Adimen urritasunak edo gaixotasunak dituzten ezinduei zerbitzuak ematea</t>
    </r>
    <r>
      <rPr>
        <sz val="10"/>
        <rFont val="Arial"/>
        <family val="2"/>
      </rPr>
      <t xml:space="preserve"> (Eguneko zentroko zerbitzua).
Prestación de servicios a personas con discapacidad afectadas con retraso mental y/o enfermedad mental (Servicio de centro de día). </t>
    </r>
  </si>
  <si>
    <r>
      <rPr>
        <b/>
        <sz val="10"/>
        <rFont val="Arial"/>
        <family val="2"/>
      </rPr>
      <t>Mendaroko Eguneko Zentroan adineko menpekoentzat egonaldiak</t>
    </r>
    <r>
      <rPr>
        <sz val="10"/>
        <rFont val="Arial"/>
        <family val="2"/>
      </rPr>
      <t xml:space="preserve"> 
Estancias en centro de día para personas mayores dependientes.</t>
    </r>
  </si>
  <si>
    <r>
      <t xml:space="preserve">Euskadiko Birgizarteratze Institutoa
</t>
    </r>
    <r>
      <rPr>
        <sz val="10"/>
        <rFont val="Arial"/>
        <family val="2"/>
      </rPr>
      <t>Asociación Instituto de Reintegración Social de Euskadi</t>
    </r>
  </si>
  <si>
    <r>
      <t>Gipuzkoako Foru Aldundiko Ogasun eta Finantza Departamentua eta "Gestora de Conciertos para la Contribución a los Servicios de Extinción de Incendios -A.I.E." entitatea.</t>
    </r>
    <r>
      <rPr>
        <sz val="8"/>
        <rFont val="Arial"/>
        <family val="2"/>
      </rPr>
      <t xml:space="preserve">
El Departamento de Hacienda y Finanzas de la Diputación Foral de Gipuzkoa y la Gestora de Conciertos para la Contribución a los Servicios de Extinción de Incendios - A.I.E.  
</t>
    </r>
  </si>
  <si>
    <r>
      <t>Gipuzkoako Foru Aldundiko Ogasun eta Finantza Departamentua eta Asociación Guipuzcoana del Taxi (AGITAX) elkartea.</t>
    </r>
    <r>
      <rPr>
        <sz val="8"/>
        <rFont val="Arial"/>
        <family val="2"/>
      </rPr>
      <t xml:space="preserve">
El Departamento de Hacienda y Finanzas de la Diputación Foral de Gipuzkoa y Asociación Guipuzcoana del Taxi (AGITAX).
</t>
    </r>
  </si>
  <si>
    <r>
      <t>Gipuzkoako Foru Aldundiko Ogasun eta Finantza Departamentua eta G.Taxi Gipuzkoako Taxisten Elkartea.</t>
    </r>
    <r>
      <rPr>
        <sz val="8"/>
        <rFont val="Arial"/>
        <family val="2"/>
      </rPr>
      <t xml:space="preserve">
El Departamento de Hacienda y Finanzas de la Diputación Foral de Gipuzkoa y G.Taxi Gipuzkoako Taxisten Elkartea.
</t>
    </r>
  </si>
  <si>
    <r>
      <t>Nafarroako Zerga Ogasunaren eta Gipuzkoako Foru Aldundiaren artean, zerga informazioa elkarri trukatzeko lankidetza hitzarmena.</t>
    </r>
    <r>
      <rPr>
        <sz val="8"/>
        <rFont val="Arial"/>
        <family val="2"/>
      </rPr>
      <t xml:space="preserve">
Convenio de colaboración entre la Hacienda Tributaria de Navarra y la Diputación Foral de Gipuzkoa para el intercambio de información con fines tributarios.
</t>
    </r>
  </si>
  <si>
    <r>
      <t>Gipuzkoako Foru Aldundiko Ogasun eta Finantza Departamentuaren eta "Gestora de Conciertos para la Contribución a los Servicios de Extinción de Incendios -A.I.E." entitatearen arteko lankidetza hitzarmena, suhiltzaile eta larrialdi zerbitzuen mantenimendurako tasa likidatu eta biltzeko.</t>
    </r>
    <r>
      <rPr>
        <sz val="8"/>
        <rFont val="Arial"/>
        <family val="2"/>
      </rPr>
      <t xml:space="preserve">
Convenio de colaboración entre el Departamento de Hacienda y Finanzas de la Diputación Foral de Gipuzkoa y la Gestora de Conciertos para la Contribución a los Servicios de Extinción de Incendios - A.I.E,  para la liquidación y recaudación de la tasa por el mantenimiento de servicios de prevención y extinción de incendios y emergencias.
</t>
    </r>
  </si>
  <si>
    <r>
      <t>Gipuzkoako Foru Aldundiko Ogasun eta Finantza Departamentuaren eta Asociación Guipuzcoana del Taxi (AGITAX) elkartearen arteko lankidetza-hitzarmena terminal fiskalaren sistema kudeatzeko.</t>
    </r>
    <r>
      <rPr>
        <sz val="8"/>
        <rFont val="Arial"/>
        <family val="2"/>
      </rPr>
      <t xml:space="preserve">
Convenio de colaboración entre el Departamento de Hacienda y Finanzas de la Diputación Foral de Gipuzkoa y Asociación Guipuzcoana del Taxi (AGITAX) para gestionar el sistema de terminal fiscal.
</t>
    </r>
  </si>
  <si>
    <r>
      <t>Gipuzkoako Foru Aldundiko Ogasun eta Finantza Departamentuaren eta G.Taxi Gipuzkoako Taxisten Elkartearen arteko lankidetza-hitzarmena terminal fiskalaren sistema kudeatzeko.</t>
    </r>
    <r>
      <rPr>
        <sz val="8"/>
        <rFont val="Arial"/>
        <family val="2"/>
      </rPr>
      <t xml:space="preserve">
Convenio de colaboración entre el Departamento de Hacienda y Finanzas de la Diputación Foral de Gipuzkoa y G.Taxi Gipuzkoako Taxisten Elkartea para gestionar el sistema de terminal fiscal.
</t>
    </r>
  </si>
  <si>
    <r>
      <t>Formalizazioa: 2014/03/21 
Hasierako indarraldia urtebetekoa da, eta urtero automatikoki luzatuta geratuko da, betiere bere indarraldia amaitu aurreko hilabetean bi aldeetako batek sala tzen ez badu.</t>
    </r>
    <r>
      <rPr>
        <sz val="8"/>
        <rFont val="Arial"/>
        <family val="2"/>
      </rPr>
      <t xml:space="preserve">
Formalización: 21/03/2014
Vigencia inicial de un año, renovándose de manera automática anualmente si ninguna de las partes lo denuncia durante el mes anterior a la finalización del plazo de vigencia.</t>
    </r>
  </si>
  <si>
    <r>
      <t>Formalizazioa: 2014/07/01 
Urtebeteko indarraldia izango du, eta atzerako eraginez aplikatuko da  2014ko urtarrilaren 1etik aurrera. Tazituki luzatutzat joko da urtez urte, non eta aldeetako batek, urte bakoitza amaitu baino hiru hilabete lehenago gutxienez, ez duen adierazten hitzarmena bukatutzat eman nahi duela.</t>
    </r>
    <r>
      <rPr>
        <sz val="8"/>
        <rFont val="Arial"/>
        <family val="2"/>
      </rPr>
      <t xml:space="preserve"> 
Formalización: 01/07/2014
Vigente por el plazo de un año, con efecto retroactivo a partir del 1 de enero de 2014, el cual, se entenderá prorrogado tácitamente de año en año, salvo que cualquiera de las partes lo denuncie con al menos tres meses de antelación al término de cada anualidad.  </t>
    </r>
  </si>
  <si>
    <r>
      <t>Formalizazioa: 2014/10/23 
2014ko abenduaren 31ra arte izango da indarrean, eta automatikoki luzatuko da urtero, «terminal fiskalaren» sistema indarrean dagoen artean.</t>
    </r>
    <r>
      <rPr>
        <sz val="8"/>
        <rFont val="Arial"/>
        <family val="2"/>
      </rPr>
      <t xml:space="preserve">
Formalización: 23/10/2014
Tendrá vigencia hasta el 31 de diciembre de 2014, renovándose  de manera automática anualmente mientras se mantenga en vigor el sistema de «terminal fiscal».</t>
    </r>
  </si>
  <si>
    <r>
      <t>Ikus xedea</t>
    </r>
    <r>
      <rPr>
        <sz val="8"/>
        <rFont val="Arial"/>
        <family val="2"/>
      </rPr>
      <t xml:space="preserve">
Ver objeto 
</t>
    </r>
  </si>
  <si>
    <t>Universidad de Zaragoza</t>
  </si>
  <si>
    <t>IES José Miguel Barandiaran BHI</t>
  </si>
  <si>
    <t>CIFP Desarrollo Sostenible en Industrias Alimentarias y Acuicultura</t>
  </si>
  <si>
    <t>CPIFP Lorenzo Milani (Salamanca)</t>
  </si>
  <si>
    <t>Escola Agrària Forestal Santa Coloma de Farnes (Girona)</t>
  </si>
  <si>
    <r>
      <t>Suhiltzaile zerbitzuari buruzko lankidetza</t>
    </r>
    <r>
      <rPr>
        <sz val="8"/>
        <rFont val="Arial"/>
        <family val="0"/>
      </rPr>
      <t xml:space="preserve">
Colaboración en materia de extinción de incendios</t>
    </r>
  </si>
  <si>
    <r>
      <t>Miramongo eraikineko funtzionamenduko gastu orokorrak banatzea</t>
    </r>
    <r>
      <rPr>
        <sz val="8"/>
        <rFont val="Arial"/>
        <family val="2"/>
      </rPr>
      <t xml:space="preserve">
Distribución de gastos comunes de funcionamiento en el edificio Miramón</t>
    </r>
  </si>
  <si>
    <t>Bidania-Goiazko Udala</t>
  </si>
  <si>
    <t>Bidegi</t>
  </si>
  <si>
    <t>Debabarrena. Badesa</t>
  </si>
  <si>
    <t>Gipuzkoako Foru Aldundiak, gehienez, 593.949,19 eurorekin hartuko du parte obren finantzaketan  proiektua egiteko (aurrekontuaren %67,11) eta   Astigarragako Udalak obren gainerako kostua finantzatuko du, (proiektuaren aurrekontuaren %32,89), hau da, 290.975,71 euro. /  La Diputación Foral de  Gipuzkoa participará en la financiación de la ejecución de las obras abonando hasta un máximo de  593.949,19 euros (67,11% del presupuesto de ejecución del proyecto) y el Ayuntamiento de Astigarraga financiará el resto del costo de las obras (el 32,89% del presupuesto del proyecto), esto es, 290.975,71 euros.</t>
  </si>
  <si>
    <r>
      <t>HIRUHILEKOA</t>
    </r>
    <r>
      <rPr>
        <sz val="9"/>
        <rFont val="Arial"/>
        <family val="2"/>
      </rPr>
      <t xml:space="preserve">
TRIMESTRE </t>
    </r>
  </si>
  <si>
    <t>MUGIKORTASUNA ETA LURRALDE ANTOLAKETA
MOVILIDAD Y ORDENACIÓN DEL TERRITORIO</t>
  </si>
  <si>
    <r>
      <t>Gipuzkoako Foru Aldundia eta Astigarragako Udala</t>
    </r>
    <r>
      <rPr>
        <sz val="8"/>
        <color indexed="8"/>
        <rFont val="Arial"/>
        <family val="0"/>
      </rPr>
      <t xml:space="preserve">
Diputación Foral de Gipuzkoa y Ayuntamiento de Astigarraga.</t>
    </r>
  </si>
  <si>
    <r>
      <t>Gipuzkoako Foru Aldundiaren eta Astigarragako Udalaren arteko lankide tza hitzar mena, bizikleta eta
oinezkoen tzako Astigarraga–Zarkumendegi zatia (3.Ibilbidea: Astigarraga-Beasain) egin eta finantzatzekoa.</t>
    </r>
    <r>
      <rPr>
        <sz val="8"/>
        <color indexed="8"/>
        <rFont val="Arial"/>
        <family val="0"/>
      </rPr>
      <t xml:space="preserve">
Convenio de colaboración entre la Diputación Foral de Gipuzkoa y el Ayuntamiento de Astigarraga para la ejecución y financiación de las obras del Tramo de Vía Ciclista Peatonal Astigarraga-Zarkumendegi.</t>
    </r>
  </si>
  <si>
    <t>OGASUNA ETA FINANTZAK
HACIENDA Y FINANZAS</t>
  </si>
  <si>
    <r>
      <t>Nafarroako Zerga Ogasuna eta Gipuzkoako Foru Aldundia.</t>
    </r>
    <r>
      <rPr>
        <sz val="8"/>
        <rFont val="Arial"/>
        <family val="2"/>
      </rPr>
      <t xml:space="preserve">
La Hacienda Tributaria de Navarra y la Diputación Foral de Gipuzkoa.
</t>
    </r>
  </si>
  <si>
    <r>
      <t>Larrialdiak kudeatzeko lankidetza</t>
    </r>
    <r>
      <rPr>
        <sz val="8"/>
        <rFont val="Arial"/>
        <family val="2"/>
      </rPr>
      <t xml:space="preserve">
Colaboración en la gestión de emergencias</t>
    </r>
  </si>
  <si>
    <r>
      <t>Gipuzkoako Foru Aldundiaren eskuratze zentralizatuko sistemari, Foru Kontratazioen Zentralari atxikitzea</t>
    </r>
    <r>
      <rPr>
        <sz val="8"/>
        <rFont val="Arial"/>
        <family val="2"/>
      </rPr>
      <t xml:space="preserve">
Adhesión al sistema de adquisición centralizada, Central de Contratación Foral de la Diputación Foral de Gipuzkoa</t>
    </r>
  </si>
  <si>
    <r>
      <t>Foru eta autonomi araubidearen eta, bereziki, Gipuzkoako Lurralde Historikokoaren ezagutzan sakontzea</t>
    </r>
    <r>
      <rPr>
        <sz val="8"/>
        <rFont val="Arial"/>
        <family val="2"/>
      </rPr>
      <t xml:space="preserve">
Profundizar en el conocimiento del régimen foral y autonómico y, especialmente, del Territorio Histórico de Gipuzkoa.</t>
    </r>
  </si>
  <si>
    <r>
      <t>Suhiltzaile Zerbitzuko langileak trebatzea</t>
    </r>
    <r>
      <rPr>
        <sz val="8"/>
        <rFont val="Arial"/>
        <family val="2"/>
      </rPr>
      <t xml:space="preserve">
Formación del personal del Servicio de Bomberos</t>
    </r>
  </si>
  <si>
    <r>
      <t>Unibertsitateko ikasleek Gipuzkoako Foru Aldundiko lan zentroetan egingo dituzten praktika akademikoen baldintzak arautzea</t>
    </r>
    <r>
      <rPr>
        <sz val="8"/>
        <rFont val="Arial"/>
        <family val="2"/>
      </rPr>
      <t xml:space="preserve">
Regular los términos en que se desarrollarán las prácticas académicas del alumnado de la Universidad en los centros de trabajo de la Diputación Foral de Gipuzkoa</t>
    </r>
  </si>
  <si>
    <r>
      <t>Lanbide Heziketako prestakuntza zikloetako ikasleek Gipuzkoako Foru Aldundian egingo duten lantokiko prestakuntza moduluaren baldintzak arautzea</t>
    </r>
    <r>
      <rPr>
        <sz val="8"/>
        <rFont val="Arial"/>
        <family val="2"/>
      </rPr>
      <t xml:space="preserve">
Regular los términos en que se desarrollará el módulo de formación en centro de trabajo del alumnado de ciclos formativos de Formación Profesional en la DFG</t>
    </r>
  </si>
  <si>
    <r>
      <t>TETRA zerbitzuak emateko berariazko hitzarmena</t>
    </r>
    <r>
      <rPr>
        <sz val="8"/>
        <rFont val="Arial"/>
        <family val="2"/>
      </rPr>
      <t xml:space="preserve">
Convenio específico de prestación de servicios TETRA </t>
    </r>
  </si>
  <si>
    <r>
      <t>GFAren eta IZENPEren artean  ziurtapen eta sinadura elektronikoak eman ahal izateko harremanak zehaztea</t>
    </r>
    <r>
      <rPr>
        <sz val="8"/>
        <rFont val="Arial"/>
        <family val="2"/>
      </rPr>
      <t xml:space="preserve">
Establecer el marco de relaciones entre la DFG e IZENPE en materia de certificación y firma electrónica</t>
    </r>
  </si>
  <si>
    <r>
      <t>GFA, udal eta Osakidetzaren arteko lankidetza erregimena ezartzea GILTZAGUNE izeneko proiektua burutzeko</t>
    </r>
    <r>
      <rPr>
        <sz val="8"/>
        <rFont val="Arial"/>
        <family val="2"/>
      </rPr>
      <t xml:space="preserve">
Establecer el régimen de colaboración entre la DFG, los ayuntamientos y Osakidetza, para la ejecución del proyecto GILTZAGUNE</t>
    </r>
  </si>
  <si>
    <r>
      <t>Auzolan egitasmoak martxan jartzea</t>
    </r>
    <r>
      <rPr>
        <sz val="8"/>
        <rFont val="Arial"/>
        <family val="2"/>
      </rPr>
      <t xml:space="preserve">
Desarrollar el proyecto para poner en marcha iniciativas de auzolan</t>
    </r>
  </si>
  <si>
    <r>
      <t>Zehaztapenak eta baldintza orokorrak zehaztea, batetik, EAEko Administrazioaren eta Foru Aldundien arteko informazio-trukea eta, batetik, Foru Aldundien artekoa egoteko. Halaber, Estatuko administrazioen eta Foru Aldundien arteko datu-bitartekotza egitea</t>
    </r>
    <r>
      <rPr>
        <sz val="8"/>
        <rFont val="Arial"/>
        <family val="2"/>
      </rPr>
      <t xml:space="preserve">
Establecer los términos y condiciones generales para el intercambio de información entre la Administración de la CAE y las Diputaciones Forales y de éstas entre sí. Asimismo, la intermediación de datos entre las Administraciones Estatales y las Diputaciones Forales  </t>
    </r>
  </si>
  <si>
    <r>
      <t>Gipuzkoako Foru Aldundia eta Pirinio Atlantikoetako Departamenduaren arteko lankidetza ezartzea, interes bereko ekintza bateratuak garatzeko</t>
    </r>
    <r>
      <rPr>
        <sz val="8"/>
        <rFont val="Arial"/>
        <family val="2"/>
      </rPr>
      <t xml:space="preserve">
Implementar la cooperación entre la Diputación Foral de Gipuzkoa y el Departamento de los Pirineos Atlánticos, a fin de desarrollar acciones de interés común.  </t>
    </r>
  </si>
  <si>
    <t>43 Erakunde</t>
  </si>
  <si>
    <t>Gipuzkoako toki entitateak eta haien menpeko entitateak, eta
foru sektore publikokoak (155 Erakunde)</t>
  </si>
  <si>
    <t>10 Unibertsitate</t>
  </si>
  <si>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</si>
  <si>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</si>
  <si>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</si>
  <si>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</si>
  <si>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</si>
  <si>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</si>
  <si>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</si>
  <si>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</si>
  <si>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</si>
  <si>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</si>
  <si>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</si>
  <si>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</si>
  <si>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</si>
  <si>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</si>
  <si>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</si>
  <si>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</si>
  <si>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</si>
  <si>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</si>
  <si>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</si>
  <si>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</si>
  <si>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</si>
  <si>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</si>
  <si>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</si>
  <si>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</si>
  <si>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</si>
  <si>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</si>
  <si>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</si>
  <si>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</si>
  <si>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</si>
  <si>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</si>
  <si>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</si>
  <si>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</si>
  <si>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</si>
  <si>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</si>
  <si>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</si>
  <si>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</si>
  <si>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</si>
  <si>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</si>
  <si>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</si>
  <si>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</si>
  <si>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</si>
  <si>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</si>
  <si>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</si>
  <si>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</si>
  <si>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</si>
  <si>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Hitzarmenaren berrikuspena, Foru Aldundiaren diru laguntzen araudira egokitze aldera (2011) / Revisión del citado convenio para adaptarlo a la normativa foral de subvenciones (2011)</t>
  </si>
  <si>
    <t>20.000 euro 2105an (diru laguntza) / 20.000 euros en 2015 (subvención)</t>
  </si>
  <si>
    <t>Euskal Herriko Poliziaren Ikastegia / Academia de Policía del País Vasco</t>
  </si>
  <si>
    <t>Hitzarmeneko bosgarren klasularen arabera / De acuerdo con la estipulación quinta del Convenio</t>
  </si>
  <si>
    <t xml:space="preserve">10 Unibertsitate / 10 Universidades: 3.eranskina / anexo 3 </t>
  </si>
  <si>
    <t>Hitzarmeneko alderdiak / Partes convenidas (3.eranskina / anexo 3)</t>
  </si>
  <si>
    <t>Praktiketako ikasleari GFAren aldetik ikasketerako laguntza ordaintzea / Abono, por parte de la DFG, al alumnado de la bolsa o ayuda al estudio</t>
  </si>
  <si>
    <t>29 Lanbide Heziketako Zentroak / 29 Centros de Formación Profesional: 4.eranskina / anexo 4</t>
  </si>
  <si>
    <t>Hitzarmeneko alderdiak / Partes convenidas (4.eranskina / anexo 4)</t>
  </si>
  <si>
    <t>Puntu.Eus FUNDAZIOA</t>
  </si>
  <si>
    <t>3.000 euro (Ekarpen Finantzarioa) / 3.000 euros (Aportación Financiera)</t>
  </si>
  <si>
    <t>IZENPE, S.A.</t>
  </si>
  <si>
    <t>Eranskinean zehaztutako zenbatekoak /Tarifas especificadas en el Anexo</t>
  </si>
  <si>
    <t>ITELAZPI S.A.</t>
  </si>
  <si>
    <t>Hitzarmeneko VII. Kapitulua / Capítulo VII del Convenio</t>
  </si>
  <si>
    <t xml:space="preserve">18 Erakunde / 18 Organismos: 5.eranskina / anexo 5 
</t>
  </si>
  <si>
    <t>_</t>
  </si>
  <si>
    <t xml:space="preserve">Oarsoaldea SA Eskualdeko Garapen Agentzia / Agencia de Desarrollo Comarcal Oarsoaldea, S.A. </t>
  </si>
  <si>
    <t>Hirugarren klausularen arabera / De acuerdo con la cláusula tercera</t>
  </si>
  <si>
    <t xml:space="preserve">Euskal Autonomia Erkidegoko Administrazioa eta Araba, Bizkaia eta Gipuzkoako Foru Aldundiak  / Administración Pública de la Comunidad Autónoma de Euskadi y Diputaciones Forales de Álava, Bizkaia y Gipuzkoa </t>
  </si>
  <si>
    <t>Pirinio Atlantikoetako Departamenduko Kontseilua / Consejo Departamental de los Pirineos Atlánticos</t>
  </si>
  <si>
    <t>* Azkoitiko Udala</t>
  </si>
  <si>
    <t>* Elduaingo Udala</t>
  </si>
  <si>
    <t>* Ibarrako Udala</t>
  </si>
  <si>
    <t>2015eko abenduaren 31 arte eta 10 urtez ghienez luzagarria/ Hasta el 31 de diciembre de 2015 prorrogable hasta un máximo de 10 años</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</si>
  <si>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</si>
  <si>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Bidegi, SA</t>
  </si>
  <si>
    <t xml:space="preserve">Aurreikusten diren helburuak bete arte / Hasta el cumplimiento de los objetivos previstos </t>
  </si>
  <si>
    <t>GFA eta Bidegi, SA / DFG y Bidegi, SA</t>
  </si>
  <si>
    <t>Beharrezkoak izango diren kontratazioen kopurua / El importe de las contrataciones que sean necesarias</t>
  </si>
  <si>
    <t>Hamar urte (10), urtez urtez tazituki luzagarria daiteke urtez urte (1), alderdietako batek besteari / Diez (10) años prorrogables tácitamente por períodos sucesivos de un (1) año</t>
  </si>
  <si>
    <t>GFA eta Donostiako Teknologi Elkartegia SA/ Parque Tecnológico de San Sebastián y DFG</t>
  </si>
  <si>
    <r>
      <rPr>
        <b/>
        <sz val="10"/>
        <rFont val="Arial"/>
        <family val="2"/>
      </rPr>
      <t xml:space="preserve">Garuneko paralisia eta antzeko ezintasunak dituzten ezinduei zerbitzuak eskaintzea (Egoitza eta lagutnzadun etxebizitza zerbitzua, eguneko zentroko zerbitzua, arreta goiztiarreko zerbitzua, gizarteratze programak eta familiei laguntzeko programak).
</t>
    </r>
    <r>
      <rPr>
        <sz val="10"/>
        <rFont val="Arial"/>
        <family val="2"/>
      </rPr>
      <t>Prestación de Servicios a personas con discapacidad afectadas de parálisis cerebral y alteraciones afines(Servicio residencial y de vivienda con apoyos, servicio de centro de día, servicio de atención temprana,programas de integración social y programa de apoyo a familias).</t>
    </r>
  </si>
  <si>
    <r>
      <rPr>
        <b/>
        <sz val="10"/>
        <rFont val="Arial"/>
        <family val="2"/>
      </rPr>
      <t>Adimen urritasuna duten ezinduei zerbitzuak ematea (Laguntzadun etxebizitza zerbitzuak, bizimodu independenterako laguntza programa, bestelako programak eta elkartze mugimendua).</t>
    </r>
    <r>
      <rPr>
        <sz val="10"/>
        <rFont val="Arial"/>
        <family val="2"/>
      </rPr>
      <t xml:space="preserve">
Prestación de servicios destinados a personas con discapacidad y con retraso mental  (Servicios de vivienda con apoyos, programa de apoyo a la vida indepeniente, otros programas y movimiento asociativo).</t>
    </r>
  </si>
  <si>
    <r>
      <t xml:space="preserve">Centro de Día Artía eguneko zentroa
</t>
    </r>
    <r>
      <rPr>
        <sz val="10"/>
        <rFont val="Arial"/>
        <family val="2"/>
      </rPr>
      <t>Centro de día Artía</t>
    </r>
  </si>
  <si>
    <r>
      <rPr>
        <b/>
        <sz val="10"/>
        <rFont val="Arial"/>
        <family val="2"/>
      </rPr>
      <t>Zerbitzuak eskaintzea autismoa eta garapenerako desoreka  orokortua duten 60 urtetik beherako pertsonei (Etxebizitza zerbitzua,eguneko zentro zerbitzua, familiei lagutnzeko zerbitzuak eta elkartze mugimendua).</t>
    </r>
    <r>
      <rPr>
        <sz val="10"/>
        <rFont val="Arial"/>
        <family val="2"/>
      </rPr>
      <t xml:space="preserve">
Prestación de servicios destinados a personas menores de 60 años afectadas de autismo y otros trastornos generalizados del desarrollo (Servicio de vivienda con apoyos, servicio de centro de día, servicios de apoyo a familias y movimiento asociativo.)</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</si>
  <si>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</si>
  <si>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</si>
  <si>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rPr>
        <b/>
        <sz val="10"/>
        <rFont val="Arial"/>
        <family val="2"/>
      </rPr>
      <t>Babesgabetasun larrian edo babesgabe dauden adingabeei egoitza harrera ematea</t>
    </r>
    <r>
      <rPr>
        <sz val="10"/>
        <rFont val="Arial"/>
        <family val="2"/>
      </rPr>
      <t xml:space="preserve"> / Acogimiento Residencial de personas menores de 18 años en situación de desprotección grave o desamparo.</t>
    </r>
  </si>
  <si>
    <r>
      <t xml:space="preserve">2016ko 2.hiruhilabetean aldatutako hitzarmenak </t>
    </r>
    <r>
      <rPr>
        <sz val="10"/>
        <color indexed="62"/>
        <rFont val="Arial"/>
        <family val="2"/>
      </rPr>
      <t>/ Convenios modificados en el 2ºtrimestre del 2016</t>
    </r>
  </si>
  <si>
    <r>
      <t xml:space="preserve">Urteko gastu igoera
</t>
    </r>
    <r>
      <rPr>
        <sz val="9"/>
        <rFont val="Arial"/>
        <family val="2"/>
      </rPr>
      <t>Incremento</t>
    </r>
    <r>
      <rPr>
        <b/>
        <sz val="9"/>
        <rFont val="Arial"/>
        <family val="2"/>
      </rPr>
      <t xml:space="preserve"> </t>
    </r>
    <r>
      <rPr>
        <sz val="9"/>
        <rFont val="Arial"/>
        <family val="2"/>
      </rPr>
      <t xml:space="preserve">Gasto anual </t>
    </r>
  </si>
  <si>
    <r>
      <t xml:space="preserve">Urteko gastu igoera
</t>
    </r>
    <r>
      <rPr>
        <sz val="9"/>
        <rFont val="Arial"/>
        <family val="2"/>
      </rPr>
      <t xml:space="preserve">Incremento Gasto anual </t>
    </r>
  </si>
  <si>
    <r>
      <t xml:space="preserve">2016ko 2.hiruhilabetean sinatutako hitzarmenak </t>
    </r>
    <r>
      <rPr>
        <sz val="10"/>
        <color indexed="62"/>
        <rFont val="Arial"/>
        <family val="2"/>
      </rPr>
      <t>/ Convenios suscritos en el 2ºtrimestre del 2016</t>
    </r>
  </si>
  <si>
    <r>
      <t xml:space="preserve">Uliazpiko Fraisoro Zentroaren energia sortzeko sistema birmoldatzeko obrak.
</t>
    </r>
    <r>
      <rPr>
        <sz val="10"/>
        <rFont val="Arial"/>
        <family val="2"/>
      </rPr>
      <t>Obras de remodelación del sistema de generación energética del Centro Fraisoro de Uliazpi</t>
    </r>
  </si>
  <si>
    <t>Lanbide Heziketako prestakuntza zikloetako ikasleek Gipuzkoako Foru Aldundian praktika akademikoak egiteko lankidetza / Colaboración para prácticas académicas del alumnado de los ciclos formativos de Formación Profesional en la Diputación Foral de Gipuzkoa</t>
  </si>
  <si>
    <t>GIPUZKOA.EUS Domeinu-izen Aitzindaria erregistratu eta erabiltzeko eskubidea / Derecho de registrar y utilizar el siguiente Nombre de Dominio Pionero  GIPUZKOA.EUS</t>
  </si>
  <si>
    <t>GFAren eta IZENPEren artean  ziurtapen eta sinadura elektronikoak eman ahal izateko harremanak zehaztea / Establecer el marco de relaciones entre la DFG e IZENPE en materia de certificación y forma electrónica</t>
  </si>
  <si>
    <t>Regular las condiciones particulares por las que se planifica, implanta y opera una Red de Radiocomunicaciones soportado sobre la tecnologia TETRA  y la prestación de un Servicio de Radiocomunicaciones Digitales / TETRA teknologian oinarritzen den Irrati-komunikazio sarearen plangintza, ezarpena eta eragikera arautzea eta Irrati-komunikazio Digitalen Zerbitzua eskaintzea</t>
  </si>
  <si>
    <t>Udalak: edukiontziak jartzea eta mantentzea. GFAk: edukiontzien horniketa eta edukiontzien giltzen sistema kudeatzea. Osakidetzak: giltzen kopien gastuak bere gain hartu eta beraien erabilera egokia bermatzea // Ayuntamiento: Colocación y mantenimiento de contenedores. DFG: suministro de contenedores y gestión de sistema de llaves. Osakidetza: asumir el coste de las copias de las llaves y su uso responsable.</t>
  </si>
  <si>
    <t xml:space="preserve">Toki entitateekin lankidetza hitzarmena, herritarren partaidetza sustatzeko / Convenio de colaboración con entidades locales para el fomento de la participación ciudadana </t>
  </si>
  <si>
    <t>Informazio-trukea / Intercambio de información</t>
  </si>
  <si>
    <t>Lankidetza ekintzak bultzatu eta orientatzea</t>
  </si>
  <si>
    <t xml:space="preserve">87 udal / 87 Ayuntamientos: 6.eranskina / anexo 6  
</t>
  </si>
  <si>
    <r>
      <t xml:space="preserve">300.000 €
Foru Aldundia
</t>
    </r>
    <r>
      <rPr>
        <sz val="10"/>
        <rFont val="Arial"/>
        <family val="2"/>
      </rPr>
      <t xml:space="preserve">Diputación Foral: 150.000 € (50 %)
</t>
    </r>
    <r>
      <rPr>
        <b/>
        <sz val="10"/>
        <rFont val="Arial"/>
        <family val="2"/>
      </rPr>
      <t>Uliazpi Fundazioa</t>
    </r>
    <r>
      <rPr>
        <sz val="10"/>
        <rFont val="Arial"/>
        <family val="2"/>
      </rPr>
      <t xml:space="preserve">
Fundación Uliazpi: 150.000 € (50 %)</t>
    </r>
  </si>
  <si>
    <r>
      <t>GOBERNANTZAKO ETA GIZARTEAREKIKO KOMUNIKAZIOA</t>
    </r>
    <r>
      <rPr>
        <sz val="8"/>
        <rFont val="Arial"/>
        <family val="2"/>
      </rPr>
      <t xml:space="preserve">
GOBERNANZA Y COMUNICACIÓN CON LA SOCIEDAD</t>
    </r>
  </si>
  <si>
    <r>
      <t>Formalizazioa: 2013/09/25
Sinatzen den unetik mugagabeko indarraldia izango du berak babesten dituen  informazio lagapenei dagokienez, beti ere lagapen-hartzaileak informazio-emate bakoitza ahalbidetzen duten eskumen eta funtzioei eusten badie, non eta bi aldeetako edozeinek ez duen hitzarmena aldez aurretik salatzen indarrik gabe utzi nahi den eguna baibo hiru hilabete lehenago.</t>
    </r>
    <r>
      <rPr>
        <sz val="8"/>
        <rFont val="Arial"/>
        <family val="2"/>
      </rPr>
      <t xml:space="preserve">
Formalización: 25/09/2013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</si>
  <si>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Formalizazioa: 1998/12/22
Mugagabeko indarraldia, non eta bi aldeetako edozeinek ez duen hitzarmena aldez aurretik salatzen indarrik gabe utzi nahi den eguna baibo hiru hilabete lehenago.</t>
    </r>
    <r>
      <rPr>
        <sz val="8"/>
        <rFont val="Arial"/>
        <family val="2"/>
      </rPr>
      <t xml:space="preserve">
Formalización: 22/12/1998
Vigencia indefinida, salvo renuncia por cualquiera de las partes con un preaviso de tres meses a la fecha en que se proponga dejar sin efecto.</t>
    </r>
  </si>
  <si>
    <r>
      <t xml:space="preserve">Formalizazioa: 2013/04/08 
Sinatzen den unetik indarraldia mugagabea izango da, betiere informazio-hartzaileak informazio-emate bakoitza ahalbidetzen duten eskumen eta funtzioei eusten badie, non eta bi aldeetako edozeinek ez duen eskatzen hitzarmena bertan behera uztea indargabetzeko eguna baino hiru hilabete lehenago. </t>
    </r>
    <r>
      <rPr>
        <sz val="8"/>
        <rFont val="Arial"/>
        <family val="2"/>
      </rPr>
      <t xml:space="preserve">
Formalización: 08/04/2013
Desde el momento en que se suscriba tendrá vigencia indefinida, siempre que el cesionario mantenga las competencias y funciones que habiliten cada suministro, y salvo denuncia por cualquiera de las partes con un preaviso de tres meses a la fecha en que se proponga dejar sin efecto.</t>
    </r>
  </si>
  <si>
    <t>Hitzarmeneko alderdiak / Partes convenidas (6.eranskina / anexo 6)</t>
  </si>
  <si>
    <r>
      <t>Gipuzkoako Foru Aldundiarekin lankidetza beraien erregistroetan idatziak aurkezteko</t>
    </r>
    <r>
      <rPr>
        <sz val="8"/>
        <rFont val="Arial"/>
        <family val="0"/>
      </rPr>
      <t xml:space="preserve">
Colaboración con la Diputación Foral de Gipuzkoa para la presentación de escritos en sus registros</t>
    </r>
  </si>
  <si>
    <t>Herritarren Partaidetzarako Foru Zuzendaritzak egiten dituen partaidetza prozesuetan parte hartzen dutenen erroldatzea begiratzea / Comprobación del empadronamiento de quienes tomen parte en los procesos participativos realizados desde la Dirección Foral para la Participación Ciudadana</t>
  </si>
  <si>
    <r>
      <t>Gipuzkoako udalei informatika zerbitzuen eskaintza</t>
    </r>
    <r>
      <rPr>
        <sz val="8"/>
        <rFont val="Arial"/>
        <family val="2"/>
      </rPr>
      <t xml:space="preserve">
Prestación de servicios informáticos a los ayuntamientos guipuzcoanos</t>
    </r>
  </si>
  <si>
    <r>
      <t>Prestakuntza koordinatzeko lantaldearen eraketa, eginkizuna eta segimendua</t>
    </r>
    <r>
      <rPr>
        <sz val="8"/>
        <rFont val="Arial"/>
        <family val="2"/>
      </rPr>
      <t xml:space="preserve">
Constitución, actividad y seguimiento del grupo de trabajo para la coordinación de la formación </t>
    </r>
  </si>
  <si>
    <r>
      <t xml:space="preserve">"Herrigintzako kohesioa lantzea” egitasmoa martxan jartzea
</t>
    </r>
    <r>
      <rPr>
        <sz val="8"/>
        <rFont val="Arial"/>
        <family val="2"/>
      </rPr>
      <t xml:space="preserve">Desarrollar el “Proyecto para avanzar en la cohesión de la ciudadanía” </t>
    </r>
  </si>
  <si>
    <r>
      <t>Lau urte eta automatikoki luzatzen dira lau urteka</t>
    </r>
    <r>
      <rPr>
        <sz val="8"/>
        <rFont val="Arial"/>
        <family val="0"/>
      </rPr>
      <t xml:space="preserve">
Cuatro años prorrogados automáticamente por periodos de cuatro años</t>
    </r>
  </si>
  <si>
    <r>
      <t>Urte bateko iraunaldia eta automatikoki luzatu daiteke</t>
    </r>
    <r>
      <rPr>
        <sz val="8"/>
        <color indexed="8"/>
        <rFont val="Arial"/>
        <family val="0"/>
      </rPr>
      <t xml:space="preserve">
Duración de un año y podrá prorrogarse automáticamente</t>
    </r>
  </si>
  <si>
    <r>
      <t>Urte bat eta alderdiren batek espresuki salatzen ez badu, automatikoki beste horrenbesteko denboraldirako luzatzen da</t>
    </r>
    <r>
      <rPr>
        <sz val="8"/>
        <rFont val="Arial"/>
        <family val="2"/>
      </rPr>
      <t xml:space="preserve">
Anual y, salvo denuncia expresa de alguna de las partes, se entiende automáticamente prorrogado por iguales periodos de tiempo</t>
    </r>
  </si>
  <si>
    <r>
      <t>Ez du epemugarik</t>
    </r>
    <r>
      <rPr>
        <sz val="8"/>
        <rFont val="Arial"/>
        <family val="2"/>
      </rPr>
      <t xml:space="preserve">
Indefinido</t>
    </r>
  </si>
  <si>
    <r>
      <t>Luzapen automatikoa urte naturalka</t>
    </r>
    <r>
      <rPr>
        <sz val="8"/>
        <rFont val="Arial"/>
        <family val="2"/>
      </rPr>
      <t xml:space="preserve">
Prórroga automática por años naturales</t>
    </r>
  </si>
  <si>
    <r>
      <t>Indarraldi mugagabea</t>
    </r>
    <r>
      <rPr>
        <sz val="8"/>
        <rFont val="Arial"/>
        <family val="2"/>
      </rPr>
      <t xml:space="preserve">
Vigencia indefinida </t>
    </r>
  </si>
  <si>
    <r>
      <t>Urtebeteko eta urtero luzagarria</t>
    </r>
    <r>
      <rPr>
        <sz val="8"/>
        <rFont val="Arial"/>
        <family val="2"/>
      </rPr>
      <t xml:space="preserve">
Un año, pudiendo ser objeto de prórroga anual</t>
    </r>
  </si>
  <si>
    <r>
      <t>Urtebete eta urtebeteko epealdika luzatuko da automatikoki</t>
    </r>
    <r>
      <rPr>
        <sz val="8"/>
        <rFont val="Arial"/>
        <family val="2"/>
      </rPr>
      <t xml:space="preserve">
Un año y se prorrogará automáticamente por períodos de un año</t>
    </r>
  </si>
  <si>
    <r>
      <t>Lau urteko indarraldia du. Luzagarria urteko epeak jarriz</t>
    </r>
    <r>
      <rPr>
        <sz val="8"/>
        <rFont val="Arial"/>
        <family val="2"/>
      </rPr>
      <t xml:space="preserve">
Cuatro años de vigencia, prorrogable por periodos anuales</t>
    </r>
  </si>
  <si>
    <r>
      <t>2015/10/27tik 2016/06/30a arte</t>
    </r>
    <r>
      <rPr>
        <sz val="8"/>
        <rFont val="Arial"/>
        <family val="2"/>
      </rPr>
      <t xml:space="preserve">
Desde el 27/10/2015 hasta el 30/06/2016</t>
    </r>
  </si>
  <si>
    <r>
      <t>Hiru urteko indarraldia du. Urtebeterako luzatuko da automatikoki</t>
    </r>
    <r>
      <rPr>
        <sz val="8"/>
        <rFont val="Arial"/>
        <family val="2"/>
      </rPr>
      <t xml:space="preserve">
Tres años de vigencia, prorrogable automáticamente por periodos anuales</t>
    </r>
  </si>
  <si>
    <r>
      <t>2020/12/31 arte</t>
    </r>
    <r>
      <rPr>
        <sz val="8"/>
        <rFont val="Arial"/>
        <family val="2"/>
      </rPr>
      <t xml:space="preserve">
Hasta el 31/12/2020 </t>
    </r>
  </si>
  <si>
    <r>
      <t>.EUS Domeninuaren Aitzindariak eskatutako .EUS Domeinu-izen Aitzindaria, Erregistro Orokorra hasi baino lehen, erregistratu eta erabiltzeko baldintzak erregulatzea</t>
    </r>
    <r>
      <rPr>
        <sz val="8"/>
        <rFont val="Arial"/>
        <family val="2"/>
      </rPr>
      <t xml:space="preserve">
Regular las condiciones para el registro y uso del Nombre de Dominio Pionero .EUS solicitado por el Pionero del Dominio .EUS, antes del comienzo del Registro General.</t>
    </r>
  </si>
  <si>
    <r>
      <t>Lankidetza hitzarmena, udal erroldaren datuak egiaztatzeko</t>
    </r>
    <r>
      <rPr>
        <sz val="8"/>
        <rFont val="Arial"/>
        <family val="2"/>
      </rPr>
      <t xml:space="preserve">
Convenio de colaboración en materia de comprobación de datos del padrón municipal </t>
    </r>
  </si>
  <si>
    <r>
      <t>Formalizazioa: 2012/06/08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8"/>
        <rFont val="Arial"/>
        <family val="2"/>
      </rPr>
      <t xml:space="preserve">
Formalización: 08/06/2012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
</t>
    </r>
  </si>
  <si>
    <r>
      <t>Formalizazioa: 2011/11/22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8"/>
        <rFont val="Arial"/>
        <family val="2"/>
      </rPr>
      <t xml:space="preserve">
Formalización: 22/11/2011
Desde el momento de se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</si>
  <si>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Formalizazioa: 2015/02/06 
Mugagabea. Nolanahi ere, alderdiek hitzarmena salatu ahal izango dute, horretarako aski izango dute besteari idatziz jakinaraztea indarraldia amaitzea nahi duten eguna baino hiru hilabete lehenago.</t>
    </r>
    <r>
      <rPr>
        <sz val="8"/>
        <rFont val="Arial"/>
        <family val="2"/>
      </rPr>
      <t xml:space="preserve">
Formalización: 06/02/2015
Indefinida, si bien cualquiera de las partes podrá denunciarlo, poniéndolo en conocimiento de la otra, mediante escrito presentado al efecto, con tres meses de antelación a la fecha en que se desee poner fin a su vigencia.</t>
    </r>
  </si>
  <si>
    <r>
      <t>Formalizazioa: 2014/03/17 
Hasierako indarraldia urtebetekoa da, eta urtero automatikoki luzatuta geratuko da, betiere bere indarraldia amaitu aurreko hilabetean bi aldeetako batek salatzen ez badu.</t>
    </r>
    <r>
      <rPr>
        <sz val="8"/>
        <rFont val="Arial"/>
        <family val="2"/>
      </rPr>
      <t xml:space="preserve">
Formalización: 17/03/2014
Vigencia inicial de un año, renovándose de manera automática anualmente si ninguna de las partes lo denuncia durante el mes anterior a la finalización del plazo de vigencia.</t>
    </r>
  </si>
  <si>
    <t xml:space="preserve">.- Gipuzkoako  Foru Aldundiaren eta Eusko Jaurlaritzaren arteko lankidetza hitzarmena, beren eskumenen kudeaketa egite aldera, bi administraziook beren egitekoetan lortutako datuen lagapenaren bitartez.
.- Convenio de colaboración entre la Diputación Foral de Gipuzkoa y el Gobierno Vasco, para la gestión de sus competencias, mediante la cesión de los datos obtenidos por ambas Administraciones en el ejercicio de sus funciones.
</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</si>
  <si>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</si>
  <si>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</si>
  <si>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</si>
  <si>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</si>
  <si>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</si>
  <si>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</si>
  <si>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</si>
  <si>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</si>
  <si>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</si>
  <si>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</si>
  <si>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</si>
  <si>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</si>
  <si>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</si>
  <si>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</si>
  <si>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</si>
  <si>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</si>
  <si>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</si>
  <si>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</si>
  <si>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</si>
  <si>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</si>
  <si>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</si>
  <si>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</si>
  <si>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</si>
  <si>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</si>
  <si>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</si>
  <si>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</si>
  <si>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</si>
  <si>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</si>
  <si>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</si>
  <si>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</si>
  <si>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</si>
  <si>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</si>
  <si>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</si>
  <si>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</si>
  <si>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</si>
  <si>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</si>
  <si>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</si>
  <si>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</si>
  <si>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</si>
  <si>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</si>
  <si>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</si>
  <si>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</si>
  <si>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</si>
  <si>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</si>
  <si>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</si>
  <si>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</si>
  <si>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</si>
  <si>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</si>
  <si>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</si>
  <si>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</si>
  <si>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</si>
  <si>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</si>
  <si>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</si>
  <si>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EZ / NO</t>
  </si>
  <si>
    <t>Fundación Bancaria La Caixa</t>
  </si>
  <si>
    <t>Biodibertsitatea zaintzeko ekintzak / Actuaciones de conservación de la biodiversidad</t>
  </si>
  <si>
    <t>Fundazioaren Ekarpena / Aportación Fundación (50.000,00 €)</t>
  </si>
  <si>
    <t>5 años después del pago final</t>
  </si>
  <si>
    <t>Europako Fondoa / Fondo Europeo (1.799.624,00 €)</t>
  </si>
  <si>
    <r>
      <t xml:space="preserve">Ogasun eta Finantza Departamentua eta San Marcos-eko Mankomunitatea. </t>
    </r>
    <r>
      <rPr>
        <sz val="8"/>
        <rFont val="Arial"/>
        <family val="2"/>
      </rPr>
      <t xml:space="preserve">
El Departamento de Hacienda y Finanzas y la Mancomunidad de San Marcos.
</t>
    </r>
  </si>
  <si>
    <r>
      <t>Gipuzkoako Foru Aldundiko Ogasun eta Finantza Departamentua, Espainiako Abokatutzaren Kontseilu Orokorra eta Gipuzkoako Abokatuen Elkargoa.</t>
    </r>
    <r>
      <rPr>
        <sz val="8"/>
        <rFont val="Arial"/>
        <family val="2"/>
      </rPr>
      <t xml:space="preserve">
Departamento de Hacienda y Finanzas de la Diputación Foral de Gipuzkoa y el Consejo General de la Abogacía Española y el ilustre Colegio de Abogados de Gipuzkoa.
</t>
    </r>
  </si>
  <si>
    <r>
      <t>Gipuzkoako Foru Ogasuna eta Estatistikako Institutu Nazionala.</t>
    </r>
    <r>
      <rPr>
        <sz val="8"/>
        <rFont val="Arial"/>
        <family val="2"/>
      </rPr>
      <t xml:space="preserve">
La Hacienda Foral de Gipuzkoa y el Instituto Nacional de Estadística.
</t>
    </r>
  </si>
  <si>
    <r>
      <t>Bizkaiko Foru Aldundia eta Gipuzkoako Foru Aldundia.</t>
    </r>
    <r>
      <rPr>
        <sz val="8"/>
        <rFont val="Arial"/>
        <family val="2"/>
      </rPr>
      <t xml:space="preserve">
La Diputación Foral de Bizkaia y la Diputación Foral de Gipuzkoa.
</t>
    </r>
  </si>
  <si>
    <r>
      <t>Arabako Foru Aldundia eta Gipuzkoako Foru Aldundia.</t>
    </r>
    <r>
      <rPr>
        <sz val="8"/>
        <rFont val="Arial"/>
        <family val="2"/>
      </rPr>
      <t xml:space="preserve">
La Diputación Foral de Álava y la Diputación Foral de Gipuzkoa. 
</t>
    </r>
  </si>
  <si>
    <r>
      <t xml:space="preserve">Ogasun eta Finantza Departamentua eta Gizarte Segurantzako Institutu Nazionala. </t>
    </r>
    <r>
      <rPr>
        <sz val="8"/>
        <rFont val="Arial"/>
        <family val="2"/>
      </rPr>
      <t xml:space="preserve">
El Departamento de Hacienda y Finanzas y el Instituto Nacional de la Seguridad Social.
</t>
    </r>
  </si>
  <si>
    <r>
      <t>Gipuzkoako Foru Aldundiaren eta udalen arteko lankidetza - eskuordetzea hitzarmena Ondasun Higiezinen gaineko Zerga kudeatzeko.</t>
    </r>
    <r>
      <rPr>
        <sz val="8"/>
        <rFont val="Arial"/>
        <family val="2"/>
      </rPr>
      <t xml:space="preserve">
Convenio de colaboración-delegación entre la Diputación Foral de Gipuzkoa y ayuntamientos guipuzcoanos para la gestión del Impuesto sobre Bienes Inmuebles.
</t>
    </r>
  </si>
  <si>
    <r>
      <t xml:space="preserve">Gipuzkoako Foru Aldundiaren eta udalen arteko lankidetza - eskuordetzea hitzarmena Jarduera Ekonomikoen gaineko Zerga kudeatzeko. </t>
    </r>
    <r>
      <rPr>
        <sz val="8"/>
        <rFont val="Arial"/>
        <family val="2"/>
      </rPr>
      <t xml:space="preserve">
Convenio de colaboración-delegación entre la Diputación Foral de Gipuzkoa y ayuntamientos guipuzcoanos para la gestión del Impuesto sobre Actividades Económicas.
</t>
    </r>
  </si>
  <si>
    <r>
      <t xml:space="preserve">Informazioa elkarri lagatzeko lankidetza hitzarmena, Ogasun eta Finantza Departamentuaren eta Gipuzkoako Lurralde Historikoko udalen artean. </t>
    </r>
    <r>
      <rPr>
        <sz val="8"/>
        <rFont val="Arial"/>
        <family val="2"/>
      </rPr>
      <t xml:space="preserve">
Convenio de colaboración en materia de cesión recíproca de información, entre el Departamento de Hacienda y Finanzas y los Ayuntamientos del Territorio Histórico de Gipuzkoa.
</t>
    </r>
  </si>
  <si>
    <r>
      <t>Gipuzkoako Foru Aldundiaren eta Gipuzkoako udalen eta udalez gaindiko erakundeen arteko lankidetza hitzarmena, horiek berezkoak dituen zuzenbide publikoko sarrerak bide exekutiboan biltzeko.</t>
    </r>
    <r>
      <rPr>
        <sz val="8"/>
        <rFont val="Arial"/>
        <family val="2"/>
      </rPr>
      <t xml:space="preserve">
Convenio de colaboración entre la Diputación Foral de Gipuzkoa y ayuntamientos y entidades supra municipales guipuzcoanas para la recaudación en ejecutiva de los ingresos de derecho público propios de dichas entidades.
</t>
    </r>
  </si>
  <si>
    <r>
      <t>Lankidetza hitzarmena, Gipuzkoako Foru Aldundiko Ogasun eta Finantza Departamentuaren Euskal Herriko Notarioen Elkargoaren artean notarioek ez bestek erabiltzeko paperaren banaketarako.</t>
    </r>
    <r>
      <rPr>
        <sz val="8"/>
        <rFont val="Arial"/>
        <family val="2"/>
      </rPr>
      <t xml:space="preserve">
Convenio de colaboración entre el Departamento de Hacienda y Finanzas de la Diputación Foral de Gipuzkoa y el Colegio Notarial del País Vasco para la distribución del papel del papel de uso exclusivo notarial.</t>
    </r>
  </si>
  <si>
    <r>
      <t>Lankidetza hitzarmena Gizarte Segurantzako Diruzaintza Orokorraren eta Gipuzkoako Foru Aldundiko Ogasun eta Finantza Departamentuaren artean, informazioa elkarri trukatu eta zerga-bilketa kudeatzeko.</t>
    </r>
    <r>
      <rPr>
        <sz val="8"/>
        <rFont val="Arial"/>
        <family val="2"/>
      </rPr>
      <t xml:space="preserve">
Convenio de colaboración entre la Tesorería General de la Seguridad Social y el Departamento de Hacienda y Finanzas de la Diputación Foral de Gipuzkoa en materia de intercambio recíproco de información y de gestión recaudatoria.
</t>
    </r>
  </si>
  <si>
    <r>
      <t>Gipuzkoako Foru Aldundiko Ogasun eta Finantza Departamentuaren, Notariotzaren Kontseilu Nagusiaren eta Euskal Herriko Notarioen Elkargoaren arteko lankidetza hitzarmena.</t>
    </r>
    <r>
      <rPr>
        <sz val="8"/>
        <rFont val="Arial"/>
        <family val="2"/>
      </rPr>
      <t xml:space="preserve">
Convenio de colaboración entre el Departamento de Hacienda y Finanzas de la Diputación Foral de Gipuzkoa, el Consejo General del Notariado y el Colegio Notarial del País Vasco.
</t>
    </r>
  </si>
  <si>
    <r>
      <t>Araba, Bizkai eta Gipuzkoako Foru Aldundien eta Industrien Sustapen eta Eraldaketarako Baltzua SAren (SPRI) arteko lankidetza hitzarmena, Sozietateen gaineko Zergaren foru araudian jasotako ikerketa, garapen eta berrikuntzako jarduerengatiko kenkaria aplikatzeko txostenak egite aldera.</t>
    </r>
    <r>
      <rPr>
        <sz val="8"/>
        <rFont val="Arial"/>
        <family val="2"/>
      </rPr>
      <t xml:space="preserve">
Convenio de colaboración entre las Diputaciones Forales de Álava, Bizkaia y Gipuzkoa y la Sociedad para la Promoción y Reconversión Industrial, SA (SPRI) en materia de emisión de informes a los efectos de la aplicación de la deducción por actividades de investigación y desarrollo e innovación de la normativa foral del Impuesto sobre Sociedades.
</t>
    </r>
  </si>
  <si>
    <r>
      <t>Euskal Autonomia Erkidegoko Administrazioaren eta bere sozietate publikoen eta Araba, Bizkai eta Gipuzkoako Foru Aldundien arteko lankidetza hitzarmena, informazioa baliabide elektronikoen bitartez trukatzeko.</t>
    </r>
    <r>
      <rPr>
        <sz val="8"/>
        <rFont val="Arial"/>
        <family val="2"/>
      </rPr>
      <t xml:space="preserve">
Convenio de colaboración entre la Administración de la Comunidad Autónoma de Euskadi y sus sociedades públicas y las Diputaciones Forales de Álava, Bizkaia y Gipuzkoa para el intercambio de información por medios electrónicos.
</t>
    </r>
  </si>
  <si>
    <r>
      <t>Gipuzkoako Foru Aldundiko Ogasun eta Finantza Departamentuaren eta Euskal Autonomia Erkidegoko Kudeatzaile Administratiboen Elkargo Ofizialaren arteko lankidetza hitzarmena zergen kudeaketarako.</t>
    </r>
    <r>
      <rPr>
        <sz val="8"/>
        <rFont val="Arial"/>
        <family val="2"/>
      </rPr>
      <t xml:space="preserve">
Convenio de colaboración entre el Departamento de Hacienda y Finanzas de la Diputación Foral de Gipuzkoa y el Colegio Oficial de Gestores Administrativos del País Vasco en materia de gestión de impuestos.
</t>
    </r>
  </si>
  <si>
    <t>Astigarragako Udala / Ayuntamiento de Astigarraga.</t>
  </si>
  <si>
    <r>
      <t xml:space="preserve">Gipuzkoako Foru Ogasunaren eta Estatistikako Institutu Nazionalaren arteko lankidetza hitzarmena, estatistikarako eta zerga ordainketarako behar den Informazioa elkarri emateko </t>
    </r>
    <r>
      <rPr>
        <sz val="8"/>
        <rFont val="Arial"/>
        <family val="2"/>
      </rPr>
      <t xml:space="preserve">
Convenio de colaboración entre la Hacienda Foral de Gipuzkoa y el Instituto Nacional de Estadística en materia de intercambio de información para fines estadísticos y tributarios.
</t>
    </r>
  </si>
  <si>
    <r>
      <t>Arabako Foru Aldundiaren eta Gipuzkoako Foru Aldundiaren artean, zerga informazioa elkarri trukatzeko lankidetza hitzarmena.</t>
    </r>
    <r>
      <rPr>
        <sz val="8"/>
        <rFont val="Arial"/>
        <family val="2"/>
      </rPr>
      <t xml:space="preserve">
Convenio de colaboración entre la Diputación Foral de Álava y la Diputación Foral de Gipuzkoa para el intercambio de información con fines tributarios.
</t>
    </r>
  </si>
  <si>
    <r>
      <t>Bizkaiko Foru Aldundiaren eta Gipuzkoako Foru Aldundiaren artean, zerga informazioa elkarri trukatzeko lankidetza hitzarmena.</t>
    </r>
    <r>
      <rPr>
        <sz val="8"/>
        <rFont val="Arial"/>
        <family val="2"/>
      </rPr>
      <t xml:space="preserve">
Convenio de colaboración entre la Diputación Foral de Bizkaia y la Diputación Foral de Gipuzkoa para el intercambio de información con fines tributarios.
</t>
    </r>
  </si>
  <si>
    <r>
      <t xml:space="preserve">Zerga informazioa emateko lankidetza hitzarmena, Ogasun eta Finantza Departamentuaren eta Itsasoko Gizarte Institutuaren artean. </t>
    </r>
    <r>
      <rPr>
        <sz val="8"/>
        <rFont val="Arial"/>
        <family val="2"/>
      </rPr>
      <t xml:space="preserve">
Convenio de colaboración en materia de cesión de información tributaria, entre el Departamento de Hacienda y Finanzas y el Instituto Social de la Marina.
</t>
    </r>
  </si>
  <si>
    <r>
      <t xml:space="preserve">Zerga informazioa emateko lankidetza hitzarmena, Ogasun eta Finantza Departamentuaren eta Gizarte Segurantzako Institutu Nazionalaren artean. </t>
    </r>
    <r>
      <rPr>
        <sz val="8"/>
        <rFont val="Arial"/>
        <family val="2"/>
      </rPr>
      <t xml:space="preserve">
Convenio de colaboración en materia de cesión de información tributaria, entre el Departamento de Hacienda y Finanzas y el Instituto Nacional de la Seguridad Social.
</t>
    </r>
  </si>
  <si>
    <r>
      <t>ADINEKO PERTSONEN EGONALDIAK (Egoitzak edo eta Eguneko Zentroak) eta PROGRAMAK</t>
    </r>
    <r>
      <rPr>
        <sz val="10"/>
        <rFont val="Arial"/>
        <family val="2"/>
      </rPr>
      <t>/</t>
    </r>
    <r>
      <rPr>
        <b/>
        <sz val="10"/>
        <rFont val="Arial"/>
        <family val="2"/>
      </rPr>
      <t xml:space="preserve"> </t>
    </r>
    <r>
      <rPr>
        <sz val="10"/>
        <rFont val="Arial"/>
        <family val="2"/>
      </rPr>
      <t>ESTANCIAS  DE PERSONAS MAYORES (Residencias y/o Centros de día) Y PROGRAMAS.</t>
    </r>
  </si>
  <si>
    <r>
      <t>Kalkulo onarria: urteko gastua</t>
    </r>
    <r>
      <rPr>
        <sz val="9"/>
        <rFont val="Arial"/>
        <family val="2"/>
      </rPr>
      <t xml:space="preserve">
Base cálculo: gasto anual</t>
    </r>
  </si>
  <si>
    <r>
      <t xml:space="preserve">Entitatea
</t>
    </r>
    <r>
      <rPr>
        <sz val="10"/>
        <rFont val="Arial"/>
        <family val="2"/>
      </rPr>
      <t>Entitad</t>
    </r>
  </si>
  <si>
    <r>
      <t xml:space="preserve">Egoitza
</t>
    </r>
    <r>
      <rPr>
        <sz val="10"/>
        <rFont val="Arial"/>
        <family val="2"/>
      </rPr>
      <t>Centro</t>
    </r>
  </si>
  <si>
    <r>
      <t xml:space="preserve">Gauzatze data
</t>
    </r>
    <r>
      <rPr>
        <sz val="10"/>
        <rFont val="Arial"/>
        <family val="2"/>
      </rPr>
      <t>Fecha de formalización</t>
    </r>
  </si>
  <si>
    <r>
      <t xml:space="preserve">Iraunaldia
</t>
    </r>
    <r>
      <rPr>
        <sz val="10"/>
        <rFont val="Arial"/>
        <family val="2"/>
      </rPr>
      <t>Vigencia</t>
    </r>
  </si>
  <si>
    <r>
      <t xml:space="preserve">Urteko gastua
</t>
    </r>
    <r>
      <rPr>
        <sz val="9"/>
        <rFont val="Arial"/>
        <family val="2"/>
      </rPr>
      <t xml:space="preserve">Gasto anual </t>
    </r>
  </si>
  <si>
    <r>
      <t xml:space="preserve">Egonaldien tarifa eguneko
</t>
    </r>
    <r>
      <rPr>
        <sz val="9"/>
        <rFont val="Arial"/>
        <family val="2"/>
      </rPr>
      <t>Tarifa estancias por día</t>
    </r>
  </si>
  <si>
    <r>
      <t xml:space="preserve">Tarifak + programak
</t>
    </r>
    <r>
      <rPr>
        <sz val="9"/>
        <rFont val="Arial"/>
        <family val="2"/>
      </rPr>
      <t xml:space="preserve">Tarifas + programas </t>
    </r>
  </si>
  <si>
    <t>Aita Etxe, S.L.</t>
  </si>
  <si>
    <r>
      <t>Aita Etxe Egoitza</t>
    </r>
    <r>
      <rPr>
        <sz val="10"/>
        <rFont val="Arial"/>
        <family val="2"/>
      </rPr>
      <t xml:space="preserve"> /Residencia</t>
    </r>
  </si>
  <si>
    <t>X</t>
  </si>
  <si>
    <r>
      <t xml:space="preserve">Aita Menni Ospitalea </t>
    </r>
    <r>
      <rPr>
        <sz val="10"/>
        <color indexed="8"/>
        <rFont val="Arial"/>
        <family val="2"/>
      </rPr>
      <t>Centro Hospital Aita Menni</t>
    </r>
  </si>
  <si>
    <r>
      <rPr>
        <b/>
        <sz val="10"/>
        <rFont val="Arial"/>
        <family val="2"/>
      </rPr>
      <t>Benito Menni Egoitza</t>
    </r>
    <r>
      <rPr>
        <sz val="10"/>
        <rFont val="Arial"/>
        <family val="2"/>
      </rPr>
      <t xml:space="preserve"> / Residencia</t>
    </r>
  </si>
  <si>
    <r>
      <rPr>
        <b/>
        <sz val="10"/>
        <rFont val="Arial"/>
        <family val="2"/>
      </rPr>
      <t>Desgaitasuna eta portaera nahastea duten pertsonen unitatea</t>
    </r>
    <r>
      <rPr>
        <sz val="10"/>
        <rFont val="Arial"/>
        <family val="2"/>
      </rPr>
      <t xml:space="preserve"> / Unidad de discapacidad y trastorno del comportamiento- UDITRAC</t>
    </r>
  </si>
  <si>
    <r>
      <rPr>
        <b/>
        <sz val="10"/>
        <rFont val="Arial"/>
        <family val="2"/>
      </rPr>
      <t>Aita Menni Eguneko Zentro Psikogeriatrikoa</t>
    </r>
    <r>
      <rPr>
        <sz val="10"/>
        <rFont val="Arial"/>
        <family val="2"/>
      </rPr>
      <t xml:space="preserve"> /Centro de día Psicogeriátrico</t>
    </r>
  </si>
  <si>
    <r>
      <rPr>
        <b/>
        <sz val="10"/>
        <rFont val="Arial"/>
        <family val="2"/>
      </rPr>
      <t>Kalte zerebrala dutenentzat Eguneko Zentroa</t>
    </r>
    <r>
      <rPr>
        <sz val="10"/>
        <rFont val="Arial"/>
        <family val="2"/>
      </rPr>
      <t xml:space="preserve"> / Centro de día de Daño Cerebral</t>
    </r>
  </si>
  <si>
    <r>
      <rPr>
        <b/>
        <sz val="10"/>
        <rFont val="Arial"/>
        <family val="2"/>
      </rPr>
      <t>Adimen Gaixotasuna dutenentzat etxebizitza gainbegiratua</t>
    </r>
    <r>
      <rPr>
        <sz val="10"/>
        <rFont val="Arial"/>
        <family val="2"/>
      </rPr>
      <t xml:space="preserve"> / Piso supervisado Enfermedad Mental -Amara </t>
    </r>
  </si>
  <si>
    <r>
      <rPr>
        <b/>
        <sz val="10"/>
        <rFont val="Arial"/>
        <family val="2"/>
      </rPr>
      <t>Eskoriatza Eguneko Zentroa</t>
    </r>
    <r>
      <rPr>
        <sz val="10"/>
        <rFont val="Arial"/>
        <family val="2"/>
      </rPr>
      <t xml:space="preserve"> / Centro de día</t>
    </r>
  </si>
  <si>
    <t>Aiton Etxe Eguneko Zentroa, S.L.</t>
  </si>
  <si>
    <r>
      <rPr>
        <b/>
        <sz val="10"/>
        <rFont val="Arial"/>
        <family val="2"/>
      </rPr>
      <t>Aiton Etxe Eguneko Zentroa</t>
    </r>
    <r>
      <rPr>
        <sz val="10"/>
        <rFont val="Arial"/>
        <family val="2"/>
      </rPr>
      <t xml:space="preserve"> /Centro de día</t>
    </r>
  </si>
  <si>
    <r>
      <t xml:space="preserve">Andoaingo Udala 
</t>
    </r>
    <r>
      <rPr>
        <sz val="10"/>
        <rFont val="Arial"/>
        <family val="2"/>
      </rPr>
      <t>Ayuntamiento de Andoain</t>
    </r>
  </si>
  <si>
    <r>
      <rPr>
        <b/>
        <sz val="10"/>
        <rFont val="Arial"/>
        <family val="2"/>
      </rPr>
      <t>Pakeleku Eguneko Zentroa</t>
    </r>
    <r>
      <rPr>
        <sz val="10"/>
        <rFont val="Arial"/>
        <family val="2"/>
      </rPr>
      <t xml:space="preserve">  / Centro de día </t>
    </r>
  </si>
  <si>
    <r>
      <rPr>
        <b/>
        <sz val="10"/>
        <rFont val="Arial"/>
        <family val="2"/>
      </rPr>
      <t>San Juan Bautista Egoitza</t>
    </r>
    <r>
      <rPr>
        <sz val="10"/>
        <rFont val="Arial"/>
        <family val="2"/>
      </rPr>
      <t xml:space="preserve"> / Residencia</t>
    </r>
  </si>
  <si>
    <r>
      <t xml:space="preserve">Antzuolako Udala 
</t>
    </r>
    <r>
      <rPr>
        <sz val="10"/>
        <rFont val="Arial"/>
        <family val="2"/>
      </rPr>
      <t>Ayuntamiento de Antzuola</t>
    </r>
  </si>
  <si>
    <r>
      <rPr>
        <b/>
        <sz val="10"/>
        <rFont val="Arial"/>
        <family val="2"/>
      </rPr>
      <t>Antzuolako Eguneko Zentroa</t>
    </r>
    <r>
      <rPr>
        <sz val="10"/>
        <rFont val="Arial"/>
        <family val="2"/>
      </rPr>
      <t xml:space="preserve"> /Centro de día</t>
    </r>
  </si>
  <si>
    <r>
      <t xml:space="preserve">Azpeitiako Udala 
</t>
    </r>
    <r>
      <rPr>
        <sz val="10"/>
        <rFont val="Arial"/>
        <family val="2"/>
      </rPr>
      <t>Ayuntamiento de Azpeitia</t>
    </r>
  </si>
  <si>
    <r>
      <rPr>
        <b/>
        <sz val="10"/>
        <rFont val="Arial"/>
        <family val="2"/>
      </rPr>
      <t>Bistaeder Eguneko Zentroa</t>
    </r>
    <r>
      <rPr>
        <sz val="10"/>
        <rFont val="Arial"/>
        <family val="2"/>
      </rPr>
      <t xml:space="preserve"> / Centro de día </t>
    </r>
  </si>
  <si>
    <r>
      <t xml:space="preserve">Beasaingo Udala 
</t>
    </r>
    <r>
      <rPr>
        <sz val="10"/>
        <rFont val="Arial"/>
        <family val="2"/>
      </rPr>
      <t>Ayuntamiento de Beasain</t>
    </r>
  </si>
  <si>
    <r>
      <rPr>
        <b/>
        <sz val="10"/>
        <rFont val="Arial"/>
        <family val="2"/>
      </rPr>
      <t>Beasaingo Eguneko Zentroa</t>
    </r>
    <r>
      <rPr>
        <sz val="10"/>
        <rFont val="Arial"/>
        <family val="2"/>
      </rPr>
      <t xml:space="preserve"> /Centro de día </t>
    </r>
  </si>
  <si>
    <r>
      <rPr>
        <b/>
        <sz val="10"/>
        <rFont val="Arial"/>
        <family val="2"/>
      </rPr>
      <t>Arangoiti Egoitza</t>
    </r>
    <r>
      <rPr>
        <sz val="10"/>
        <rFont val="Arial"/>
        <family val="2"/>
      </rPr>
      <t xml:space="preserve"> / Residencia </t>
    </r>
  </si>
  <si>
    <t xml:space="preserve">Beneficiencia Municipal Petra Lecuona </t>
  </si>
  <si>
    <r>
      <rPr>
        <b/>
        <sz val="10"/>
        <rFont val="Arial"/>
        <family val="2"/>
      </rPr>
      <t>Petra Lekuona  Egoitza</t>
    </r>
    <r>
      <rPr>
        <sz val="10"/>
        <rFont val="Arial"/>
        <family val="2"/>
      </rPr>
      <t xml:space="preserve"> / Residencia </t>
    </r>
  </si>
  <si>
    <r>
      <t xml:space="preserve">Bihotz Sakratua Zaharren Egoitza Udal Patronatoa
</t>
    </r>
    <r>
      <rPr>
        <sz val="10"/>
        <rFont val="Arial"/>
        <family val="2"/>
      </rPr>
      <t>Patronato Municipal Residencia de Ancianos Sagrado Corazón de Rentería</t>
    </r>
  </si>
  <si>
    <r>
      <rPr>
        <b/>
        <sz val="10"/>
        <rFont val="Arial"/>
        <family val="2"/>
      </rPr>
      <t>Sagrado Corazón Egoitza</t>
    </r>
    <r>
      <rPr>
        <sz val="10"/>
        <rFont val="Arial"/>
        <family val="2"/>
      </rPr>
      <t xml:space="preserve"> / Residencia</t>
    </r>
  </si>
  <si>
    <t>Rentería</t>
  </si>
  <si>
    <t>Caser Residencial, S.A.U.</t>
  </si>
  <si>
    <r>
      <rPr>
        <b/>
        <sz val="10"/>
        <rFont val="Arial"/>
        <family val="2"/>
      </rPr>
      <t>Betharram Egoitza</t>
    </r>
    <r>
      <rPr>
        <sz val="10"/>
        <rFont val="Arial"/>
        <family val="2"/>
      </rPr>
      <t xml:space="preserve"> / Residencia</t>
    </r>
  </si>
  <si>
    <r>
      <rPr>
        <b/>
        <sz val="10"/>
        <rFont val="Arial"/>
        <family val="2"/>
      </rPr>
      <t>Anaka Egoitza eta Eguneko Zentroa</t>
    </r>
    <r>
      <rPr>
        <sz val="10"/>
        <rFont val="Arial"/>
        <family val="2"/>
      </rPr>
      <t xml:space="preserve"> /  Residencia y Centro de día</t>
    </r>
  </si>
  <si>
    <t>Centro de Día Artía, S.L.</t>
  </si>
  <si>
    <t>Centro de día Madre Maria Josefa de la Comunidad de las Religiosas Siervas de Jesus</t>
  </si>
  <si>
    <r>
      <rPr>
        <b/>
        <sz val="10"/>
        <rFont val="Arial"/>
        <family val="2"/>
      </rPr>
      <t>Madre Maria Josefa Eguneko Zentroa</t>
    </r>
    <r>
      <rPr>
        <sz val="10"/>
        <rFont val="Arial"/>
        <family val="2"/>
      </rPr>
      <t xml:space="preserve"> /Centro de día</t>
    </r>
  </si>
  <si>
    <t>Compañía Servicios Sociales San Ignacio, S.A.</t>
  </si>
  <si>
    <r>
      <rPr>
        <b/>
        <sz val="10"/>
        <rFont val="Arial"/>
        <family val="2"/>
      </rPr>
      <t>San Ignacio Egoitza</t>
    </r>
    <r>
      <rPr>
        <sz val="10"/>
        <rFont val="Arial"/>
        <family val="2"/>
      </rPr>
      <t xml:space="preserve"> / Residencia </t>
    </r>
  </si>
  <si>
    <t>Congregación de Madres Desamparados y San José de la Montaña</t>
  </si>
  <si>
    <r>
      <rPr>
        <b/>
        <sz val="10"/>
        <rFont val="Arial"/>
        <family val="2"/>
      </rPr>
      <t>San Jose de la Montaña Egoitza</t>
    </r>
    <r>
      <rPr>
        <sz val="10"/>
        <rFont val="Arial"/>
        <family val="2"/>
      </rPr>
      <t xml:space="preserve"> / Residencia</t>
    </r>
  </si>
  <si>
    <t>Cruz Roja Española</t>
  </si>
  <si>
    <r>
      <rPr>
        <b/>
        <sz val="10"/>
        <rFont val="Arial"/>
        <family val="2"/>
      </rPr>
      <t>Gurutze Gorrria</t>
    </r>
    <r>
      <rPr>
        <sz val="10"/>
        <rFont val="Arial"/>
        <family val="2"/>
      </rPr>
      <t xml:space="preserve"> / Cruz Roja </t>
    </r>
  </si>
  <si>
    <r>
      <rPr>
        <b/>
        <sz val="10"/>
        <rFont val="Arial"/>
        <family val="2"/>
      </rPr>
      <t>Cruz Roja  Egoitza</t>
    </r>
    <r>
      <rPr>
        <sz val="10"/>
        <rFont val="Arial"/>
        <family val="2"/>
      </rPr>
      <t xml:space="preserve"> / Residencia asistida</t>
    </r>
  </si>
  <si>
    <r>
      <t xml:space="preserve">Debako Udala 
</t>
    </r>
    <r>
      <rPr>
        <sz val="10"/>
        <rFont val="Arial"/>
        <family val="2"/>
      </rPr>
      <t>Ayuntamiento de Deba</t>
    </r>
  </si>
  <si>
    <r>
      <rPr>
        <b/>
        <sz val="10"/>
        <rFont val="Arial"/>
        <family val="2"/>
      </rPr>
      <t>Debako Udal Eguneko Zentroa</t>
    </r>
    <r>
      <rPr>
        <sz val="10"/>
        <rFont val="Arial"/>
        <family val="2"/>
      </rPr>
      <t xml:space="preserve"> /Centro de Día</t>
    </r>
  </si>
  <si>
    <r>
      <t xml:space="preserve">Elgetako Udala 
</t>
    </r>
    <r>
      <rPr>
        <sz val="10"/>
        <rFont val="Arial"/>
        <family val="2"/>
      </rPr>
      <t>Ayuntamiento de Elgeta</t>
    </r>
  </si>
  <si>
    <r>
      <rPr>
        <b/>
        <sz val="10"/>
        <rFont val="Arial"/>
        <family val="2"/>
      </rPr>
      <t>Elgetako Landa Zentro Balioanitza</t>
    </r>
    <r>
      <rPr>
        <sz val="10"/>
        <rFont val="Arial"/>
        <family val="2"/>
      </rPr>
      <t xml:space="preserve"> /Centro Rural Polivalente Elgeta</t>
    </r>
  </si>
  <si>
    <r>
      <t xml:space="preserve">Elgoibarko Udala 
</t>
    </r>
    <r>
      <rPr>
        <sz val="10"/>
        <rFont val="Arial"/>
        <family val="2"/>
      </rPr>
      <t>Ayuntamiento de Elgoibar</t>
    </r>
  </si>
  <si>
    <r>
      <rPr>
        <b/>
        <sz val="10"/>
        <rFont val="Arial"/>
        <family val="2"/>
      </rPr>
      <t>Udal Eguneko Zentroa</t>
    </r>
    <r>
      <rPr>
        <sz val="10"/>
        <rFont val="Arial"/>
        <family val="2"/>
      </rPr>
      <t xml:space="preserve"> / Centro de día municipal</t>
    </r>
  </si>
  <si>
    <t>El Paseo Centro de Dia de Pasaia, S.L.</t>
  </si>
  <si>
    <r>
      <rPr>
        <b/>
        <sz val="10"/>
        <rFont val="Arial"/>
        <family val="2"/>
      </rPr>
      <t>Pasaiako Oarso Eguneko Zentroa</t>
    </r>
    <r>
      <rPr>
        <sz val="10"/>
        <rFont val="Arial"/>
        <family val="2"/>
      </rPr>
      <t>/Centro de Día</t>
    </r>
  </si>
  <si>
    <t>Errenteria Eguneko Zentroa, S.L.</t>
  </si>
  <si>
    <r>
      <rPr>
        <b/>
        <sz val="10"/>
        <rFont val="Arial"/>
        <family val="2"/>
      </rPr>
      <t xml:space="preserve">Errenteriako Eguneko Zentroa </t>
    </r>
    <r>
      <rPr>
        <sz val="10"/>
        <rFont val="Arial"/>
        <family val="2"/>
      </rPr>
      <t>/ Centro de día de Rentería</t>
    </r>
  </si>
  <si>
    <t>Fundación Benéfico Particular Residencia San Gabriel</t>
  </si>
  <si>
    <r>
      <rPr>
        <b/>
        <sz val="10"/>
        <rFont val="Arial"/>
        <family val="2"/>
      </rPr>
      <t>San Gabriel Eguneko Zentroa</t>
    </r>
    <r>
      <rPr>
        <sz val="10"/>
        <rFont val="Arial"/>
        <family val="2"/>
      </rPr>
      <t xml:space="preserve"> / Residencia</t>
    </r>
  </si>
  <si>
    <t>Fundación Asilo Nuestra Señora de la Merced</t>
  </si>
  <si>
    <r>
      <rPr>
        <b/>
        <sz val="10"/>
        <rFont val="Arial"/>
        <family val="2"/>
      </rPr>
      <t>Ntra. Sra. De la Merced Egoitza</t>
    </r>
    <r>
      <rPr>
        <sz val="10"/>
        <rFont val="Arial"/>
        <family val="2"/>
      </rPr>
      <t xml:space="preserve"> / Residencia</t>
    </r>
  </si>
  <si>
    <t>Soraluce</t>
  </si>
  <si>
    <t>Gerontológico de Rentería, S.L.</t>
  </si>
  <si>
    <r>
      <rPr>
        <b/>
        <sz val="10"/>
        <rFont val="Arial"/>
        <family val="2"/>
      </rPr>
      <t>Amara  Eguneko Zentroa</t>
    </r>
    <r>
      <rPr>
        <sz val="10"/>
        <rFont val="Arial"/>
        <family val="2"/>
      </rPr>
      <t xml:space="preserve"> /Centro de día </t>
    </r>
  </si>
  <si>
    <r>
      <rPr>
        <b/>
        <sz val="10"/>
        <rFont val="Arial"/>
        <family val="2"/>
      </rPr>
      <t>Errenteriako Egoitza</t>
    </r>
    <r>
      <rPr>
        <sz val="10"/>
        <rFont val="Arial"/>
        <family val="2"/>
      </rPr>
      <t xml:space="preserve"> / Residencia</t>
    </r>
  </si>
  <si>
    <t>Gerozerlan,. S.L.</t>
  </si>
  <si>
    <r>
      <rPr>
        <b/>
        <sz val="10"/>
        <rFont val="Arial"/>
        <family val="2"/>
      </rPr>
      <t>Lamourous Egoitza</t>
    </r>
    <r>
      <rPr>
        <sz val="10"/>
        <rFont val="Arial"/>
        <family val="2"/>
      </rPr>
      <t xml:space="preserve"> / Residencia</t>
    </r>
  </si>
  <si>
    <t>Gestión de Servicios Residenciales, S.Coop.</t>
  </si>
  <si>
    <t>GSR Debagoiena</t>
  </si>
  <si>
    <r>
      <rPr>
        <b/>
        <sz val="10"/>
        <rFont val="Arial"/>
        <family val="2"/>
      </rPr>
      <t>Victoria Enea  Egoitza</t>
    </r>
    <r>
      <rPr>
        <sz val="10"/>
        <rFont val="Arial"/>
        <family val="2"/>
      </rPr>
      <t xml:space="preserve"> / Residencia</t>
    </r>
  </si>
  <si>
    <r>
      <rPr>
        <b/>
        <sz val="10"/>
        <rFont val="Arial"/>
        <family val="2"/>
      </rPr>
      <t>GSR  Inmaculada Egoitza</t>
    </r>
    <r>
      <rPr>
        <sz val="10"/>
        <rFont val="Arial"/>
        <family val="2"/>
      </rPr>
      <t xml:space="preserve"> / Residencia</t>
    </r>
  </si>
  <si>
    <r>
      <rPr>
        <b/>
        <sz val="10"/>
        <rFont val="Arial"/>
        <family val="2"/>
      </rPr>
      <t>Santa Cruz  Egoitza</t>
    </r>
    <r>
      <rPr>
        <sz val="10"/>
        <rFont val="Arial"/>
        <family val="2"/>
      </rPr>
      <t xml:space="preserve"> / Residencia </t>
    </r>
  </si>
  <si>
    <t>Legazpia</t>
  </si>
  <si>
    <t>Gibeleta, S.A.</t>
  </si>
  <si>
    <r>
      <t>Gibeleta</t>
    </r>
    <r>
      <rPr>
        <sz val="10"/>
        <rFont val="Arial"/>
        <family val="2"/>
      </rPr>
      <t xml:space="preserve"> Eguneko Zentroa / Centro de día</t>
    </r>
  </si>
  <si>
    <r>
      <t xml:space="preserve">Hernaniko Osasun eta Gizarte Ongizate Udal Patronatoa
</t>
    </r>
    <r>
      <rPr>
        <sz val="10"/>
        <rFont val="Arial"/>
        <family val="2"/>
      </rPr>
      <t>Patronato Municipal de Salud y Bienestar Social de Hernani</t>
    </r>
  </si>
  <si>
    <r>
      <rPr>
        <b/>
        <sz val="10"/>
        <rFont val="Arial"/>
        <family val="2"/>
      </rPr>
      <t>Sta. Maria Magdalena  Egoitza</t>
    </r>
    <r>
      <rPr>
        <sz val="10"/>
        <rFont val="Arial"/>
        <family val="2"/>
      </rPr>
      <t xml:space="preserve"> / Residencia </t>
    </r>
  </si>
  <si>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</si>
  <si>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</si>
  <si>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</si>
  <si>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</si>
  <si>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</si>
  <si>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</si>
  <si>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</si>
  <si>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</si>
  <si>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</si>
  <si>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</si>
  <si>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</si>
  <si>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</si>
  <si>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</si>
  <si>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</si>
  <si>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</si>
  <si>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</si>
  <si>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</si>
  <si>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</si>
  <si>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</si>
  <si>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</si>
  <si>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</si>
  <si>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</si>
  <si>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</si>
  <si>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</si>
  <si>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</si>
  <si>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</si>
  <si>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</si>
  <si>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</si>
  <si>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</si>
  <si>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</si>
  <si>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</si>
  <si>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r>
      <t>DIPUTATU NAGUSIA</t>
    </r>
    <r>
      <rPr>
        <sz val="8"/>
        <rFont val="Arial"/>
        <family val="2"/>
      </rPr>
      <t xml:space="preserve">
DIPUTADO GENERAL</t>
    </r>
  </si>
  <si>
    <r>
      <t>KULTURA, TURISMO, GAZTERIA ETA KIROLA</t>
    </r>
    <r>
      <rPr>
        <sz val="8"/>
        <rFont val="Arial"/>
        <family val="2"/>
      </rPr>
      <t xml:space="preserve">
CULTURA, TURISMO, JUVENTUD Y DEPORTE</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</si>
  <si>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</si>
  <si>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</si>
  <si>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</si>
  <si>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</si>
  <si>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</si>
  <si>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</si>
  <si>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</si>
  <si>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</si>
  <si>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r>
      <t>GOBERNANTZA ETA GIZARTEAREKIKO KOMUNIKAZIOA</t>
    </r>
    <r>
      <rPr>
        <sz val="8"/>
        <rFont val="Arial"/>
        <family val="2"/>
      </rPr>
      <t xml:space="preserve">
GOBERNANZA Y COMUNICACIÓN CON LA SOCIEDAD</t>
    </r>
  </si>
  <si>
    <r>
      <t xml:space="preserve">INDARREAN DAUDEN HITZARMENAK  </t>
    </r>
    <r>
      <rPr>
        <sz val="10"/>
        <rFont val="Arial"/>
        <family val="2"/>
      </rPr>
      <t>/  CONVENIOS VIGENTES</t>
    </r>
  </si>
  <si>
    <t>Ez / No</t>
  </si>
  <si>
    <t>DIPUTATU NAGUSIA
DIPUTADO GENERAL</t>
  </si>
  <si>
    <t>-</t>
  </si>
  <si>
    <t>Hitzarmeneko alderdiak / Partes convenidas (1.eranskina / anexo 1)</t>
  </si>
  <si>
    <t xml:space="preserve">Bizkaiko Foru Aldundia </t>
  </si>
  <si>
    <t>Hitzarmeneko alderdiak / Partes convenidas</t>
  </si>
  <si>
    <t>EUDEL (Hitzarmen markoa - Convenio marco)</t>
  </si>
  <si>
    <t>GFA eta L.H.ko toki erakundeak / DFG y entes locales del T.H.</t>
  </si>
  <si>
    <t>Hamaikagarren klausularen arabera / De acuerdo con la cláusula undécima</t>
  </si>
  <si>
    <t>Arabako, Bizkaiko eta Gipuzkoako foru aldundiak eta IVAP / Diputaciones forales de Alava, de Bizkaia y de Gipuzkoa y el IVAP</t>
  </si>
  <si>
    <t>Gipuzkoako Batzar Nagusiak eta  IZFE, S.A. / Juntas Generales de Gipuzkoa e IZFE, S.A.</t>
  </si>
  <si>
    <t>Hitzarmeneko eranskinaren arabera / Según anexo del Convenio</t>
  </si>
  <si>
    <t>Eusko Jaurlaritza / Gobierno Vasco</t>
  </si>
  <si>
    <t>Hitzarmeneko alderdiak / Partes convenidas (2.eranskina / anexo 2)</t>
  </si>
  <si>
    <t xml:space="preserve">Euskal Herriko Zuzenbide Historikoa eta Autonomikoa aztertzeko Fundazioa / Fundación para el estudio del Derecho Histórico y Autonómico de Vasconia (FEDHAV) </t>
  </si>
  <si>
    <r>
      <t xml:space="preserve">Idiazabalgo Udala 
</t>
    </r>
    <r>
      <rPr>
        <sz val="10"/>
        <rFont val="Arial"/>
        <family val="2"/>
      </rPr>
      <t>Ayuntamiento de Idiazabal</t>
    </r>
  </si>
  <si>
    <r>
      <rPr>
        <b/>
        <sz val="10"/>
        <rFont val="Arial"/>
        <family val="2"/>
      </rPr>
      <t>Pilarrenea Eguneko Zentroa</t>
    </r>
    <r>
      <rPr>
        <sz val="10"/>
        <rFont val="Arial"/>
        <family val="2"/>
      </rPr>
      <t xml:space="preserve"> /  Centro de día</t>
    </r>
  </si>
  <si>
    <r>
      <t xml:space="preserve">Irungo Udala 
</t>
    </r>
    <r>
      <rPr>
        <sz val="10"/>
        <rFont val="Arial"/>
        <family val="2"/>
      </rPr>
      <t>Ayuntamiento de Irun</t>
    </r>
  </si>
  <si>
    <r>
      <rPr>
        <b/>
        <sz val="10"/>
        <rFont val="Arial"/>
        <family val="2"/>
      </rPr>
      <t xml:space="preserve"> Ama Xantalen  Egoitza</t>
    </r>
    <r>
      <rPr>
        <sz val="10"/>
        <rFont val="Arial"/>
        <family val="2"/>
      </rPr>
      <t xml:space="preserve"> /Residencia</t>
    </r>
  </si>
  <si>
    <t>Junta de Beneficencia  Residencia Santa Ana</t>
  </si>
  <si>
    <r>
      <rPr>
        <b/>
        <sz val="10"/>
        <rFont val="Arial"/>
        <family val="2"/>
      </rPr>
      <t>Santa Ana Egoitza</t>
    </r>
    <r>
      <rPr>
        <sz val="10"/>
        <rFont val="Arial"/>
        <family val="2"/>
      </rPr>
      <t xml:space="preserve"> /  Residencia</t>
    </r>
  </si>
  <si>
    <r>
      <t xml:space="preserve">Lasarte-Oriako Udala
</t>
    </r>
    <r>
      <rPr>
        <sz val="10"/>
        <rFont val="Arial"/>
        <family val="2"/>
      </rPr>
      <t>Ayuntamiento de Lasarte-Oria</t>
    </r>
  </si>
  <si>
    <r>
      <rPr>
        <b/>
        <sz val="10"/>
        <rFont val="Arial"/>
        <family val="2"/>
      </rPr>
      <t>Atsobakar  Egoitza</t>
    </r>
    <r>
      <rPr>
        <sz val="10"/>
        <rFont val="Arial"/>
        <family val="2"/>
      </rPr>
      <t xml:space="preserve"> / Residencia</t>
    </r>
  </si>
  <si>
    <t>Lasarte</t>
  </si>
  <si>
    <r>
      <t xml:space="preserve">Legazpiko Udala 
</t>
    </r>
    <r>
      <rPr>
        <sz val="10"/>
        <rFont val="Arial"/>
        <family val="2"/>
      </rPr>
      <t>Legazpiko Udala</t>
    </r>
  </si>
  <si>
    <r>
      <rPr>
        <b/>
        <sz val="10"/>
        <rFont val="Arial"/>
        <family val="2"/>
      </rPr>
      <t>Udal eguneko Zentroa</t>
    </r>
    <r>
      <rPr>
        <sz val="10"/>
        <rFont val="Arial"/>
        <family val="2"/>
      </rPr>
      <t xml:space="preserve"> / Centro de día municipal </t>
    </r>
  </si>
  <si>
    <r>
      <t xml:space="preserve">Matia Fundazioa 
</t>
    </r>
    <r>
      <rPr>
        <sz val="10"/>
        <rFont val="Arial"/>
        <family val="2"/>
      </rPr>
      <t>Fundación Matia</t>
    </r>
  </si>
  <si>
    <r>
      <rPr>
        <b/>
        <sz val="10"/>
        <rFont val="Arial"/>
        <family val="2"/>
      </rPr>
      <t>Julian Rezola  Zentroa</t>
    </r>
    <r>
      <rPr>
        <sz val="10"/>
        <rFont val="Arial"/>
        <family val="2"/>
      </rPr>
      <t xml:space="preserve"> /Centro</t>
    </r>
  </si>
  <si>
    <r>
      <rPr>
        <b/>
        <sz val="10"/>
        <rFont val="Arial"/>
        <family val="2"/>
      </rPr>
      <t>Ricardo Bermingham  Zentroa</t>
    </r>
    <r>
      <rPr>
        <sz val="10"/>
        <rFont val="Arial"/>
        <family val="2"/>
      </rPr>
      <t xml:space="preserve"> / Centro</t>
    </r>
  </si>
  <si>
    <r>
      <rPr>
        <b/>
        <sz val="10"/>
        <rFont val="Arial"/>
        <family val="2"/>
      </rPr>
      <t>Fraisoro  Zentroa</t>
    </r>
    <r>
      <rPr>
        <sz val="10"/>
        <rFont val="Arial"/>
        <family val="2"/>
      </rPr>
      <t xml:space="preserve"> / Centro</t>
    </r>
  </si>
  <si>
    <r>
      <t xml:space="preserve">Mendaroko Udala 
</t>
    </r>
    <r>
      <rPr>
        <sz val="10"/>
        <rFont val="Arial"/>
        <family val="2"/>
      </rPr>
      <t>Ayuntamiento de Mendaro</t>
    </r>
  </si>
  <si>
    <r>
      <t xml:space="preserve">Mesedeetako Andre Mariaren Egoitza Batzorde Patronala
</t>
    </r>
    <r>
      <rPr>
        <sz val="10"/>
        <rFont val="Arial"/>
        <family val="2"/>
      </rPr>
      <t>Junta Patronal Residencia Nuestra Señora de las Mercedes</t>
    </r>
  </si>
  <si>
    <r>
      <t>Ntra. Sra. Mercedes-Jose Arana egoitza</t>
    </r>
    <r>
      <rPr>
        <sz val="10"/>
        <rFont val="Arial"/>
        <family val="2"/>
      </rPr>
      <t xml:space="preserve"> /Residencia</t>
    </r>
  </si>
  <si>
    <r>
      <t xml:space="preserve">Mikel Deuna Egoitza Fundazioa
</t>
    </r>
    <r>
      <rPr>
        <sz val="10"/>
        <rFont val="Arial"/>
        <family val="2"/>
      </rPr>
      <t>Fundación Mikel Deuna Egoitza</t>
    </r>
  </si>
  <si>
    <r>
      <rPr>
        <b/>
        <sz val="10"/>
        <rFont val="Arial"/>
        <family val="2"/>
      </rPr>
      <t>San Miguel Egoitza</t>
    </r>
    <r>
      <rPr>
        <sz val="10"/>
        <rFont val="Arial"/>
        <family val="2"/>
      </rPr>
      <t xml:space="preserve"> / Residencia </t>
    </r>
  </si>
  <si>
    <r>
      <t xml:space="preserve">Mizpirualde Zaharren Egoitza Fundazioa
</t>
    </r>
    <r>
      <rPr>
        <sz val="10"/>
        <rFont val="Arial"/>
        <family val="2"/>
      </rPr>
      <t>Fundación Publica Residencia de Ancianos Mizpirualde</t>
    </r>
  </si>
  <si>
    <r>
      <rPr>
        <b/>
        <sz val="10"/>
        <rFont val="Arial"/>
        <family val="2"/>
      </rPr>
      <t>Mizpirualde  Egoitza</t>
    </r>
    <r>
      <rPr>
        <sz val="10"/>
        <rFont val="Arial"/>
        <family val="2"/>
      </rPr>
      <t xml:space="preserve"> / Residencia </t>
    </r>
  </si>
  <si>
    <t>Nere Ametsa, S.L.</t>
  </si>
  <si>
    <r>
      <t>Villa Herminia Egoitza</t>
    </r>
    <r>
      <rPr>
        <sz val="10"/>
        <rFont val="Arial"/>
        <family val="2"/>
      </rPr>
      <t xml:space="preserve"> /Residencia</t>
    </r>
  </si>
  <si>
    <r>
      <t>Oñatiko Udala</t>
    </r>
    <r>
      <rPr>
        <sz val="10"/>
        <rFont val="Arial"/>
        <family val="2"/>
      </rPr>
      <t xml:space="preserve"> 
Ayuntamiento de Oñati</t>
    </r>
  </si>
  <si>
    <r>
      <rPr>
        <b/>
        <sz val="10"/>
        <rFont val="Arial"/>
        <family val="2"/>
      </rPr>
      <t>Eguneko Zentroa</t>
    </r>
    <r>
      <rPr>
        <sz val="10"/>
        <rFont val="Arial"/>
        <family val="2"/>
      </rPr>
      <t xml:space="preserve"> /Centro de día municipal </t>
    </r>
  </si>
  <si>
    <r>
      <t xml:space="preserve">Ordiziako Udala 
</t>
    </r>
    <r>
      <rPr>
        <sz val="10"/>
        <rFont val="Arial"/>
        <family val="2"/>
      </rPr>
      <t>Ayuntamiento de Ordizia</t>
    </r>
  </si>
  <si>
    <r>
      <rPr>
        <b/>
        <sz val="10"/>
        <rFont val="Arial"/>
        <family val="2"/>
      </rPr>
      <t>Ordiziako Eguneko Zentroa</t>
    </r>
    <r>
      <rPr>
        <sz val="10"/>
        <rFont val="Arial"/>
        <family val="2"/>
      </rPr>
      <t xml:space="preserve"> / Centro de día de Ordizia</t>
    </r>
  </si>
  <si>
    <r>
      <t xml:space="preserve">Pasaiako Udala
</t>
    </r>
    <r>
      <rPr>
        <sz val="10"/>
        <rFont val="Arial"/>
        <family val="2"/>
      </rPr>
      <t>Ayuntamiento de Pasaia</t>
    </r>
  </si>
  <si>
    <r>
      <rPr>
        <b/>
        <sz val="10"/>
        <rFont val="Arial"/>
        <family val="2"/>
      </rPr>
      <t>Pasaia  Egoitza</t>
    </r>
    <r>
      <rPr>
        <sz val="10"/>
        <rFont val="Arial"/>
        <family val="2"/>
      </rPr>
      <t xml:space="preserve"> / Residencia</t>
    </r>
  </si>
  <si>
    <t>Quavitae Bizi Kalitate, S.L.U.</t>
  </si>
  <si>
    <r>
      <rPr>
        <b/>
        <sz val="10"/>
        <rFont val="Arial"/>
        <family val="2"/>
      </rPr>
      <t>Villa Sacramento Egoitza</t>
    </r>
    <r>
      <rPr>
        <sz val="10"/>
        <rFont val="Arial"/>
        <family val="2"/>
      </rPr>
      <t xml:space="preserve"> / Residencia</t>
    </r>
  </si>
  <si>
    <r>
      <rPr>
        <b/>
        <sz val="10"/>
        <rFont val="Arial"/>
        <family val="2"/>
      </rPr>
      <t>Berra Egoitza</t>
    </r>
    <r>
      <rPr>
        <sz val="10"/>
        <rFont val="Arial"/>
        <family val="2"/>
      </rPr>
      <t xml:space="preserve"> / Residencia </t>
    </r>
  </si>
  <si>
    <t>Residencia Asistida Cruz Roja Española</t>
  </si>
  <si>
    <t>Residencia Gisasola, S.L.</t>
  </si>
  <si>
    <r>
      <t>Gi</t>
    </r>
    <r>
      <rPr>
        <b/>
        <sz val="10"/>
        <rFont val="Arial"/>
        <family val="2"/>
      </rPr>
      <t xml:space="preserve">sasola  Egoitza </t>
    </r>
    <r>
      <rPr>
        <sz val="10"/>
        <rFont val="Arial"/>
        <family val="2"/>
      </rPr>
      <t xml:space="preserve">/ Residencia </t>
    </r>
  </si>
  <si>
    <t>Residencia San Cosme y San Damian, S.L.</t>
  </si>
  <si>
    <r>
      <rPr>
        <b/>
        <sz val="10"/>
        <rFont val="Arial"/>
        <family val="2"/>
      </rPr>
      <t>Uzturre Asistentzia Gunea</t>
    </r>
    <r>
      <rPr>
        <sz val="10"/>
        <rFont val="Arial"/>
        <family val="2"/>
      </rPr>
      <t xml:space="preserve"> / Complejo Asistencial</t>
    </r>
  </si>
  <si>
    <r>
      <t xml:space="preserve">Saiaz Gizarte Zerbitzu Mankomunitatea 
</t>
    </r>
    <r>
      <rPr>
        <sz val="10"/>
        <rFont val="Arial"/>
        <family val="2"/>
      </rPr>
      <t>Mancomunidad de Servicios Sociales Saiaz</t>
    </r>
  </si>
  <si>
    <r>
      <rPr>
        <b/>
        <sz val="10"/>
        <rFont val="Arial"/>
        <family val="2"/>
      </rPr>
      <t>Errezilko eta Bidania Goiatzeko landa zentro balioanitzak</t>
    </r>
    <r>
      <rPr>
        <sz val="10"/>
        <rFont val="Arial"/>
        <family val="2"/>
      </rPr>
      <t xml:space="preserve"> / Centros rurales polivalentes de Errezil y Bidania Goiatz</t>
    </r>
  </si>
  <si>
    <t>Errezil
Bidania Goiatz</t>
  </si>
  <si>
    <r>
      <t>San Andrés Fundazio Publickoa</t>
    </r>
    <r>
      <rPr>
        <sz val="10"/>
        <rFont val="Arial"/>
        <family val="2"/>
      </rPr>
      <t xml:space="preserve"> / Fundación</t>
    </r>
  </si>
  <si>
    <r>
      <rPr>
        <b/>
        <sz val="10"/>
        <rFont val="Arial"/>
        <family val="2"/>
      </rPr>
      <t>San Andrés  Egoitza</t>
    </r>
    <r>
      <rPr>
        <sz val="10"/>
        <rFont val="Arial"/>
        <family val="2"/>
      </rPr>
      <t xml:space="preserve"> / Residencia </t>
    </r>
  </si>
  <si>
    <r>
      <t xml:space="preserve">San Jose Egoitza Erakunde Autonomiaduna
</t>
    </r>
    <r>
      <rPr>
        <sz val="10"/>
        <rFont val="Arial"/>
        <family val="2"/>
      </rPr>
      <t>Organismo Autónomo Residencia San Jose de Ordizia</t>
    </r>
  </si>
  <si>
    <r>
      <rPr>
        <b/>
        <sz val="10"/>
        <rFont val="Arial"/>
        <family val="2"/>
      </rPr>
      <t>San Jose  Egoitza</t>
    </r>
    <r>
      <rPr>
        <sz val="10"/>
        <rFont val="Arial"/>
        <family val="2"/>
      </rPr>
      <t xml:space="preserve"> / Residencia </t>
    </r>
  </si>
  <si>
    <t>Sanitas Residencial Pais Vasco, S.A.</t>
  </si>
  <si>
    <r>
      <rPr>
        <b/>
        <sz val="10"/>
        <rFont val="Arial"/>
        <family val="2"/>
      </rPr>
      <t>Miramón Egoitza</t>
    </r>
    <r>
      <rPr>
        <sz val="10"/>
        <rFont val="Arial"/>
        <family val="2"/>
      </rPr>
      <t xml:space="preserve"> /  Residencial </t>
    </r>
  </si>
  <si>
    <r>
      <t xml:space="preserve">San Martin Egoitza Fundazio Publikoa
</t>
    </r>
    <r>
      <rPr>
        <sz val="10"/>
        <rFont val="Arial"/>
        <family val="2"/>
      </rPr>
      <t>Fundación Pública San Martin Egoitza</t>
    </r>
    <r>
      <rPr>
        <b/>
        <sz val="10"/>
        <rFont val="Arial"/>
        <family val="2"/>
      </rPr>
      <t xml:space="preserve"> </t>
    </r>
  </si>
  <si>
    <r>
      <rPr>
        <b/>
        <sz val="10"/>
        <rFont val="Arial"/>
        <family val="2"/>
      </rPr>
      <t>San Martin Egoitza</t>
    </r>
    <r>
      <rPr>
        <sz val="10"/>
        <rFont val="Arial"/>
        <family val="2"/>
      </rPr>
      <t xml:space="preserve"> / Residencia</t>
    </r>
  </si>
  <si>
    <t>Santa Casa de Misericordia de Zestoa</t>
  </si>
  <si>
    <r>
      <rPr>
        <b/>
        <sz val="10"/>
        <rFont val="Arial"/>
        <family val="2"/>
      </rPr>
      <t>San Juan Egoitza</t>
    </r>
    <r>
      <rPr>
        <sz val="10"/>
        <rFont val="Arial"/>
        <family val="2"/>
      </rPr>
      <t xml:space="preserve"> / Residencia</t>
    </r>
  </si>
  <si>
    <r>
      <t xml:space="preserve">Santa Casa de la Misericordia San Martín Egoitza
</t>
    </r>
    <r>
      <rPr>
        <sz val="10"/>
        <rFont val="Arial"/>
        <family val="2"/>
      </rPr>
      <t>Santa Casa de la Misericordia Residencia San Martín</t>
    </r>
  </si>
  <si>
    <r>
      <rPr>
        <b/>
        <sz val="10"/>
        <rFont val="Arial"/>
        <family val="2"/>
      </rPr>
      <t>San Martin Egoitza</t>
    </r>
    <r>
      <rPr>
        <sz val="10"/>
        <rFont val="Arial"/>
        <family val="2"/>
      </rPr>
      <t xml:space="preserve"> / Residencia </t>
    </r>
  </si>
  <si>
    <t>Servicios Bidasoa Tercera Edad, S.L.</t>
  </si>
  <si>
    <r>
      <rPr>
        <b/>
        <sz val="10"/>
        <rFont val="Arial"/>
        <family val="2"/>
      </rPr>
      <t>Bidasoa Eguneko Zentroa</t>
    </r>
    <r>
      <rPr>
        <sz val="10"/>
        <rFont val="Arial"/>
        <family val="2"/>
      </rPr>
      <t xml:space="preserve"> / Centro de día</t>
    </r>
  </si>
  <si>
    <r>
      <t xml:space="preserve">Urretxuko Udala 
</t>
    </r>
    <r>
      <rPr>
        <sz val="10"/>
        <rFont val="Arial"/>
        <family val="2"/>
      </rPr>
      <t>Ayuntamiento de Urretxu</t>
    </r>
  </si>
  <si>
    <r>
      <rPr>
        <b/>
        <sz val="10"/>
        <rFont val="Arial"/>
        <family val="2"/>
      </rPr>
      <t>Udal Eguneko Zentroa</t>
    </r>
    <r>
      <rPr>
        <sz val="10"/>
        <rFont val="Arial"/>
        <family val="2"/>
      </rPr>
      <t xml:space="preserve"> /Centro de día municipal </t>
    </r>
  </si>
  <si>
    <r>
      <t xml:space="preserve">Usurbilgo Udala 
</t>
    </r>
    <r>
      <rPr>
        <sz val="10"/>
        <rFont val="Arial"/>
        <family val="2"/>
      </rPr>
      <t>Ayuntamiento de Usurbil</t>
    </r>
  </si>
  <si>
    <r>
      <t xml:space="preserve">Yurreamendi Fundazioa
</t>
    </r>
    <r>
      <rPr>
        <sz val="10"/>
        <rFont val="Arial"/>
        <family val="2"/>
      </rPr>
      <t>Fundación Yurremendi</t>
    </r>
  </si>
  <si>
    <r>
      <rPr>
        <b/>
        <sz val="10"/>
        <rFont val="Arial"/>
        <family val="2"/>
      </rPr>
      <t>Yurreamendi  Egoitza</t>
    </r>
    <r>
      <rPr>
        <sz val="10"/>
        <rFont val="Arial"/>
        <family val="2"/>
      </rPr>
      <t xml:space="preserve"> / Residencia </t>
    </r>
  </si>
  <si>
    <r>
      <t xml:space="preserve">Zarautzeko Udala 
</t>
    </r>
    <r>
      <rPr>
        <sz val="10"/>
        <rFont val="Arial"/>
        <family val="2"/>
      </rPr>
      <t>Ayuntamiento de Zarautz</t>
    </r>
  </si>
  <si>
    <r>
      <rPr>
        <b/>
        <sz val="10"/>
        <rFont val="Arial"/>
        <family val="2"/>
      </rPr>
      <t>Udal Eguneko Zentroa</t>
    </r>
    <r>
      <rPr>
        <sz val="10"/>
        <rFont val="Arial"/>
        <family val="2"/>
      </rPr>
      <t xml:space="preserve"> / Centro de día municipal </t>
    </r>
  </si>
  <si>
    <r>
      <t xml:space="preserve">Zegamako Udala 
</t>
    </r>
    <r>
      <rPr>
        <sz val="10"/>
        <rFont val="Arial"/>
        <family val="2"/>
      </rPr>
      <t>Ayuntamiento de Zegama</t>
    </r>
  </si>
  <si>
    <r>
      <rPr>
        <b/>
        <sz val="10"/>
        <rFont val="Arial"/>
        <family val="2"/>
      </rPr>
      <t>Landa Zentro Balioanitza</t>
    </r>
    <r>
      <rPr>
        <sz val="10"/>
        <rFont val="Arial"/>
        <family val="2"/>
      </rPr>
      <t xml:space="preserve"> / Centro Rural Polivalente</t>
    </r>
  </si>
  <si>
    <r>
      <t xml:space="preserve">Zestoako Udala  
</t>
    </r>
    <r>
      <rPr>
        <sz val="10"/>
        <rFont val="Arial"/>
        <family val="2"/>
      </rPr>
      <t>Ayuntamiento de Zestoa</t>
    </r>
  </si>
  <si>
    <r>
      <rPr>
        <b/>
        <sz val="10"/>
        <rFont val="Arial"/>
        <family val="2"/>
      </rPr>
      <t>Udal eguneko zentroa</t>
    </r>
    <r>
      <rPr>
        <sz val="10"/>
        <rFont val="Arial"/>
        <family val="2"/>
      </rPr>
      <t xml:space="preserve"> / Centro de día municipal </t>
    </r>
  </si>
  <si>
    <r>
      <t xml:space="preserve">Zorroaga Fundazioa 
</t>
    </r>
    <r>
      <rPr>
        <sz val="10"/>
        <rFont val="Arial"/>
        <family val="2"/>
      </rPr>
      <t>Fundación Zorroaga</t>
    </r>
  </si>
  <si>
    <r>
      <rPr>
        <b/>
        <sz val="10"/>
        <rFont val="Arial"/>
        <family val="2"/>
      </rPr>
      <t>Zorroaga Egoitza</t>
    </r>
    <r>
      <rPr>
        <sz val="10"/>
        <rFont val="Arial"/>
        <family val="2"/>
      </rPr>
      <t xml:space="preserve"> / Residencia</t>
    </r>
  </si>
  <si>
    <r>
      <t xml:space="preserve">Zumaiako Udala 
</t>
    </r>
    <r>
      <rPr>
        <sz val="10"/>
        <rFont val="Arial"/>
        <family val="2"/>
      </rPr>
      <t>Ayuntamiento de Zumaia</t>
    </r>
  </si>
  <si>
    <r>
      <rPr>
        <b/>
        <sz val="10"/>
        <rFont val="Arial"/>
        <family val="2"/>
      </rPr>
      <t>Branka Eguneko Zentroa</t>
    </r>
    <r>
      <rPr>
        <sz val="10"/>
        <rFont val="Arial"/>
        <family val="2"/>
      </rPr>
      <t xml:space="preserve"> / Centro de día </t>
    </r>
  </si>
  <si>
    <t>Gipuzkoako udal herri bakoitzarekin hitzarmenak / Convenios con cada municipio de Gipuzkoa</t>
  </si>
  <si>
    <r>
      <rPr>
        <b/>
        <sz val="10"/>
        <rFont val="Arial"/>
        <family val="2"/>
      </rPr>
      <t>Ezinduen etxez etxeko laguntza zerbitzua</t>
    </r>
    <r>
      <rPr>
        <sz val="10"/>
        <rFont val="Arial"/>
        <family val="2"/>
      </rPr>
      <t xml:space="preserve"> 
Servicio de ayuda a domicilio para personas dependientes.
</t>
    </r>
    <r>
      <rPr>
        <b/>
        <sz val="10"/>
        <rFont val="Arial"/>
        <family val="2"/>
      </rPr>
      <t>(Tarifa orduko)</t>
    </r>
    <r>
      <rPr>
        <sz val="10"/>
        <rFont val="Arial"/>
        <family val="2"/>
      </rPr>
      <t xml:space="preserve">
Tarifa por horas)</t>
    </r>
  </si>
  <si>
    <t>Gipuzkoako herri bakoitza/ Cada municipio de Gipuzkoa</t>
  </si>
  <si>
    <t>2014 urtea</t>
  </si>
  <si>
    <t>Luzapen tazitua / Prórroga tácita.</t>
  </si>
  <si>
    <t>x</t>
  </si>
  <si>
    <r>
      <t>PERTSONA DESGAITUEN EGONALDIAK ETA PROGRAMA EZBERDINAK</t>
    </r>
    <r>
      <rPr>
        <sz val="10"/>
        <rFont val="Arial"/>
        <family val="2"/>
      </rPr>
      <t>/ ESTANCIAS Y DIVERSOS PROGRAMAS  DE PERSONAS CON DISCAPACIDAD.</t>
    </r>
  </si>
  <si>
    <r>
      <t xml:space="preserve">Kalkulo oinarria:urteko gastua
</t>
    </r>
    <r>
      <rPr>
        <sz val="9"/>
        <rFont val="Arial"/>
        <family val="2"/>
      </rPr>
      <t>Base cálculo: importe anual</t>
    </r>
  </si>
  <si>
    <r>
      <t xml:space="preserve">Xedea
</t>
    </r>
    <r>
      <rPr>
        <sz val="10"/>
        <rFont val="Arial"/>
        <family val="2"/>
      </rPr>
      <t>Objeto</t>
    </r>
  </si>
  <si>
    <r>
      <t xml:space="preserve">Programen Kopurua
</t>
    </r>
    <r>
      <rPr>
        <sz val="9"/>
        <rFont val="Arial"/>
        <family val="2"/>
      </rPr>
      <t>Importe por programa</t>
    </r>
  </si>
  <si>
    <r>
      <t xml:space="preserve">ACASGI Hiesaren Kontrako Gipuzkoako Elkartea 
</t>
    </r>
    <r>
      <rPr>
        <sz val="10"/>
        <rFont val="Arial"/>
        <family val="2"/>
      </rPr>
      <t xml:space="preserve">Asociación Antisida de Gipuzkoa. </t>
    </r>
  </si>
  <si>
    <r>
      <rPr>
        <b/>
        <sz val="10"/>
        <rFont val="Arial"/>
        <family val="2"/>
      </rPr>
      <t>Hartutako Inmuno-Eskasiaren Sindromea, VIH positiboa / HIESA, duten pertsonei zerbitzuak eskaintzea</t>
    </r>
    <r>
      <rPr>
        <sz val="10"/>
        <rFont val="Arial"/>
        <family val="2"/>
      </rPr>
      <t>.
Prestación de servicios a personas afectadas por el Síndrome de Inmunodeficiencia Adquirida VIH positivo/SIDA.</t>
    </r>
  </si>
  <si>
    <r>
      <t xml:space="preserve">AGIFES Gipuzkoako adimeneko gaixoen eta horien senideen elkartea 
</t>
    </r>
    <r>
      <rPr>
        <sz val="10"/>
        <rFont val="Arial"/>
        <family val="2"/>
      </rPr>
      <t>Asociación Guipuzcoana de Familiares y Enfermos Psíquicos.</t>
    </r>
  </si>
  <si>
    <r>
      <rPr>
        <b/>
        <sz val="10"/>
        <rFont val="Arial"/>
        <family val="2"/>
      </rPr>
      <t>Adimenko gaixotasun kronikoak eraginda eragozpen haundiak dituzten pertsonei eta horien senideei zerbitzuak eskaintzea</t>
    </r>
    <r>
      <rPr>
        <sz val="10"/>
        <rFont val="Arial"/>
        <family val="2"/>
      </rPr>
      <t>.
Prestación  de servicios a personas y familias con graves dificultades sociales derivadas de la enfermedad mental crónica.</t>
    </r>
  </si>
  <si>
    <r>
      <t xml:space="preserve">Aita Menni ospitalea 
</t>
    </r>
    <r>
      <rPr>
        <sz val="10"/>
        <rFont val="Arial"/>
        <family val="2"/>
      </rPr>
      <t>Centro Hospital  Aita Menni.</t>
    </r>
  </si>
  <si>
    <r>
      <rPr>
        <b/>
        <sz val="10"/>
        <rFont val="Arial"/>
        <family val="2"/>
      </rPr>
      <t>Desgaitasuna duten pertsonei eta buru-nahasmendua duten pertsonei zerbitzuak eskaintzea</t>
    </r>
    <r>
      <rPr>
        <sz val="10"/>
        <rFont val="Arial"/>
        <family val="2"/>
      </rPr>
      <t xml:space="preserve"> 
Prestación  de servicios a personas con discapacidad y personas con trastorno mental.</t>
    </r>
  </si>
  <si>
    <r>
      <t xml:space="preserve">ASPACE Garuneko Paralisiadunen Elkartea 
</t>
    </r>
    <r>
      <rPr>
        <sz val="10"/>
        <rFont val="Arial"/>
        <family val="2"/>
      </rPr>
      <t>Asociación de Parálisis Cerebral.</t>
    </r>
  </si>
  <si>
    <r>
      <t xml:space="preserve">ATZEGI  Gipuzkoako Adimen urriko Pertsonen aldeko Elkartea 
</t>
    </r>
    <r>
      <rPr>
        <sz val="10"/>
        <rFont val="Arial"/>
        <family val="2"/>
      </rPr>
      <t>Asociación Guipuzcoana a favor de las personas con Retraso Mental.</t>
    </r>
  </si>
  <si>
    <r>
      <t>Formalizazioa: 2014/04/29
Sinatzen den unetik mugagabeko indarraldia izango du, bere babespeko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8"/>
        <rFont val="Arial"/>
        <family val="2"/>
      </rPr>
      <t xml:space="preserve">
Formalización: 29/04/2014
Desde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</si>
  <si>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Formalizazioa: 2013/02/18
Sinatzen den unetik mugagabeko indarraldia izango du bere babespeko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8"/>
        <rFont val="Arial"/>
        <family val="2"/>
      </rPr>
      <t xml:space="preserve">
Formalización: 18/02/2013
.-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
</t>
    </r>
  </si>
  <si>
    <r>
      <t>GFA-Ekonomia Sustapeneko, Landa Inguruneko eta Lurralde Orekako dptua, GFA-Ingurumeneko eta Obra Hidraulikoetako dptua, Gestion Ambiental de Navarra SA, HAZI Fundazioa eta Uraren Euskal Agentzia</t>
    </r>
    <r>
      <rPr>
        <sz val="10"/>
        <rFont val="Arial"/>
        <family val="2"/>
      </rPr>
      <t xml:space="preserve">
DFG-Dpto de Promoción Económica, Medio Rural y Equilibrio Territorial, DFG-Dpto de Medio Ambiente y Obras Hidráulicas, Gestión Ambiental de Navarra SA, Fundación HAZI  y la Agencia Vasca del Agua – URA</t>
    </r>
  </si>
  <si>
    <r>
      <t xml:space="preserve">Foru Aldundiak: zerbitzuak kontratatzea eta zati batean finantzatzea.
Añarbeko Urak SA:  zerbitzuak zati batean finantzatzea.
</t>
    </r>
    <r>
      <rPr>
        <sz val="10"/>
        <rFont val="Arial"/>
        <family val="2"/>
      </rPr>
      <t>Diputación Foral: contratación y financiación parcial de los servicios.
Aguas del Añarbe SA: financiación parcial de los servicios</t>
    </r>
  </si>
  <si>
    <r>
      <t xml:space="preserve">Urteko gastua (eguneraketak barne)
</t>
    </r>
    <r>
      <rPr>
        <sz val="9"/>
        <rFont val="Arial"/>
        <family val="2"/>
      </rPr>
      <t>Gasto anual (actualizaciones incluídas)</t>
    </r>
  </si>
  <si>
    <r>
      <t xml:space="preserve">Programen zenbatekoa
</t>
    </r>
    <r>
      <rPr>
        <sz val="9"/>
        <rFont val="Arial"/>
        <family val="2"/>
      </rPr>
      <t>Importe  programas</t>
    </r>
  </si>
  <si>
    <t>XX</t>
  </si>
  <si>
    <t>Biharko Gipuzkoa S.L.</t>
  </si>
  <si>
    <r>
      <t>San Juan y Magdalena Egoitza</t>
    </r>
    <r>
      <rPr>
        <sz val="10"/>
        <rFont val="Arial"/>
        <family val="2"/>
      </rPr>
      <t xml:space="preserve"> / Residencia </t>
    </r>
  </si>
  <si>
    <t>(XX) Entitate hauen tarifak eguneratuak izan ziren 2016/7/29ko Diputatuen Kontseiluko Erabakiaren bidez / Las tarifas de estas entidades fueron actualizadas en virtud del Acuerdo de Consejo de Gobierno Foral de 29/7/2016.</t>
  </si>
  <si>
    <r>
      <t xml:space="preserve">Programen zenbatekoa
</t>
    </r>
    <r>
      <rPr>
        <sz val="9"/>
        <rFont val="Arial"/>
        <family val="2"/>
      </rPr>
      <t>Importe por programa</t>
    </r>
  </si>
  <si>
    <r>
      <t xml:space="preserve">LIFE IrekiBAI LIFE14 NAT/ES/000168 proiektua garatzea.
</t>
    </r>
    <r>
      <rPr>
        <sz val="10"/>
        <rFont val="Arial"/>
        <family val="2"/>
      </rPr>
      <t>Desarrollo del proyecto LIFE IrekiBAI LIFE14 NAT/ES/000168.</t>
    </r>
  </si>
  <si>
    <r>
      <t>Gipuzkoako Foru Aldundiak onuradun elkartuei saldoa ordaintzen dien egunetik bost urtera amaituko da.</t>
    </r>
    <r>
      <rPr>
        <sz val="10"/>
        <rFont val="Arial"/>
        <family val="2"/>
      </rPr>
      <t xml:space="preserve">
Terminará cinco años después de la fecha de pago del saldo por la Diputación Foral de Gipuzkoa a los beneficiarios asociados.</t>
    </r>
  </si>
  <si>
    <r>
      <t>Ekintzak burutzea eta lankidetza teknikoa eta finantzarioa LIFE IrekiBAI LIFE14 NAT/ES/000168 proiektua garatzeko.</t>
    </r>
    <r>
      <rPr>
        <sz val="10"/>
        <rFont val="Arial"/>
        <family val="2"/>
      </rPr>
      <t xml:space="preserve">
Ejecución de acciones y colaboración técnica y financiera para el desarrollo del proyecto LIFE IrekiBAI LIFE14 NAT/ES/000168</t>
    </r>
  </si>
  <si>
    <r>
      <t>Europako funtsak: 1.799.624 €; Foru Aldundia: 401.260 €; Gestion Ambiental de Navarra: 617.621 €; Hazi Fundazioa: 1 €; Uraren Euskal Agentzia: 180.866 €</t>
    </r>
    <r>
      <rPr>
        <sz val="10"/>
        <rFont val="Arial"/>
        <family val="2"/>
      </rPr>
      <t xml:space="preserve">
Fondos europeos: 1.799.624 €; Diputación Foral: 401.260 €; Gestión Ambiental de Navarra: 617.621 €; Fundación Hazi: 1 €; Agencia Vasca del Agua: 180.866 €</t>
    </r>
  </si>
  <si>
    <r>
      <t xml:space="preserve">Uliazpi Fundazioa eta GFA-Ingurumeneko eta  Obra Hidraulikoetako Dptua
</t>
    </r>
    <r>
      <rPr>
        <sz val="10"/>
        <rFont val="Arial"/>
        <family val="2"/>
      </rPr>
      <t>Fundación Uliazpi y DFG-Dpto de Medio Ambiente y Obras Hidráulicas</t>
    </r>
  </si>
  <si>
    <t>Egindako aldaketak
Modificaciones realizadas</t>
  </si>
  <si>
    <t>Hitzartutako prestazioak
Prestaciones convenidas</t>
  </si>
  <si>
    <t>Prestazioak bete behar dituzten pertsonak
Sujetos obligados a la realización de la prestación</t>
  </si>
  <si>
    <t>Hitzartutako betebehar ekonomikoa
Obligaciones económicas convenidas</t>
  </si>
  <si>
    <t>GOBERNANTZAKO ETA GIZARTEAREKIKO KOMUNIKAZIOA / GOBERNANZA Y COMUNICACIÓN CON LA SOCIEDAD</t>
  </si>
  <si>
    <t xml:space="preserve">44 Erakunde / 44 Organismos: 1.eranskina / anexo 1  
</t>
  </si>
  <si>
    <t xml:space="preserve"> Erregistroari dagozkionak / Propias del registro</t>
  </si>
  <si>
    <t>Suteak itzaltzeko eta salbamendurako zerbitzuen mobilizazio eta esku-hartzea koordinatzeko lurralde inguru mugakideetan /   Coordinar la movilización e intervención de los servicios de extinción de incendios y salvamento en zonas limítrofes a ambos Territorios.</t>
  </si>
  <si>
    <t>L.H.ko toki erakundeei  informatika zerbitzuak eskaini eta ematea / Ofrecer y prestar servicios informáticos por medio de IZFE, S.A. a entes locales del T.H.</t>
  </si>
  <si>
    <t>Langile publikoaren prestakuntzaren koordinazioa / coordinación  de la formación de empleados públicos</t>
  </si>
  <si>
    <t>Miramongo eraikineko funtzionamenduko gastu orokorrak banatzea / Distribución de gastos comunes de funcionamiento en el edificio Miramón</t>
  </si>
  <si>
    <t>Larrialdiak koordinatzeko zentroen arteko interkonexio iraunkorra modernizatzea, ahalbideratuz  komunikazioen partekatzea / Modernización de la interconexión permanente entre los Centros de Coordinación de Emergencias que permita compartir las comunicaciones</t>
  </si>
  <si>
    <r>
      <t>Formalizazioa: 2012/05/14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8"/>
        <rFont val="Arial"/>
        <family val="2"/>
      </rPr>
      <t xml:space="preserve">
Formalización: 14/05/2012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</si>
  <si>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rPr>
        <b/>
        <sz val="10"/>
        <rFont val="Arial"/>
        <family val="2"/>
      </rPr>
      <t>Giza bazterketaren arriskuan edo egoeran dauden pertsonei zerbitzuak eskaintzea</t>
    </r>
    <r>
      <rPr>
        <sz val="10"/>
        <rFont val="Arial"/>
        <family val="2"/>
      </rPr>
      <t xml:space="preserve"> / Prestación de servicios a personas que se encuentran en riesgo o en situación de exclusión social.</t>
    </r>
  </si>
  <si>
    <r>
      <t xml:space="preserve">EMAUS Gizarte Fundazioa
</t>
    </r>
    <r>
      <rPr>
        <sz val="10"/>
        <rFont val="Arial"/>
        <family val="2"/>
      </rPr>
      <t>Fundación Social EMAUS</t>
    </r>
  </si>
  <si>
    <r>
      <rPr>
        <b/>
        <sz val="10"/>
        <rFont val="Arial"/>
        <family val="2"/>
      </rPr>
      <t>Giza bazterketaren arriskuan edo egoeran dauden pertsonei zerbitzuak eskaintzea</t>
    </r>
    <r>
      <rPr>
        <sz val="10"/>
        <rFont val="Arial"/>
        <family val="2"/>
      </rPr>
      <t xml:space="preserve"> 
Prestación de servicios a personas que se encuentren en riesgo o en situación de exclusión social.</t>
    </r>
  </si>
  <si>
    <r>
      <t xml:space="preserve">ERROAK SARTU Gizarteratzeko Kultur Elkartea
</t>
    </r>
    <r>
      <rPr>
        <sz val="10"/>
        <rFont val="Arial"/>
        <family val="2"/>
      </rPr>
      <t>Asociación para la reinserción socilal Erroak Sartu</t>
    </r>
    <r>
      <rPr>
        <b/>
        <sz val="10"/>
        <rFont val="Arial"/>
        <family val="2"/>
      </rPr>
      <t>.</t>
    </r>
  </si>
  <si>
    <r>
      <rPr>
        <b/>
        <sz val="10"/>
        <rFont val="Arial"/>
        <family val="2"/>
      </rPr>
      <t>Gizarteratze egoeran dauden pertsonei zerbitzuak eskaintzea</t>
    </r>
    <r>
      <rPr>
        <sz val="10"/>
        <rFont val="Arial"/>
        <family val="2"/>
      </rPr>
      <t xml:space="preserve"> 
Prestación de servicios a personas en proceso de inclusión social.</t>
    </r>
  </si>
  <si>
    <r>
      <t xml:space="preserve">IRESGI Gizarteratze eta Biktimenganako zerbitzuaren Euskal Institutua 
</t>
    </r>
    <r>
      <rPr>
        <sz val="10"/>
        <rFont val="Arial"/>
        <family val="2"/>
      </rPr>
      <t>Instituto Vasco de la Inserción Social y Victimología Iresgi</t>
    </r>
    <r>
      <rPr>
        <b/>
        <sz val="10"/>
        <rFont val="Arial"/>
        <family val="2"/>
      </rPr>
      <t>.</t>
    </r>
  </si>
  <si>
    <r>
      <rPr>
        <b/>
        <sz val="10"/>
        <rFont val="Arial"/>
        <family val="2"/>
      </rPr>
      <t>Donostiako presondegian dauden askatasunik gabeko pertsonei zerbitzuak eskaintzea</t>
    </r>
    <r>
      <rPr>
        <sz val="10"/>
        <rFont val="Arial"/>
        <family val="2"/>
      </rPr>
      <t xml:space="preserve"> 
Prestación de Servicios a personas privadas de libertad que se encuentran internas en el Centro Penitenciario de San Sebastián.</t>
    </r>
  </si>
  <si>
    <r>
      <t xml:space="preserve">IZAN Fundazioa
</t>
    </r>
    <r>
      <rPr>
        <sz val="10"/>
        <rFont val="Arial"/>
        <family val="2"/>
      </rPr>
      <t>Fundación Izan</t>
    </r>
  </si>
  <si>
    <r>
      <t>Hitzarmenak honako xede hauek ditu:
A) Notarioek zergen likidazio telematikoa egiteko oinarriak finkatzea, bai Ondare Eskualdaketa eta Egintza Juridiko Dokumentatuen gaineko Zergari, bai Oinordetzen eta Dohaintzen gaineko Zergari dagokionez, baita identifikazio fiskalaren zenbakia eskuratzeko ere.
B) Gipuzkoako Foru Aldundiko Ogasun eta Finantza Departamentuak bere eginkizunak betetzeko indize bakar informatizatuan jasotako eta zerga alorrerako garrantzizkoa izan litekeen informazioa behar duenean, Notariotzaren Kontseilu Nagusiak hari informazioa bidaltzeko bideak eta baldintzak zein diren zehaztea, Notariotzari buruzko Legearen 17. artikuluari jarraituz, zerga-iruzurrari aurrea hartzeko neurriei buruzko 367/2006 Legean emandako idazkeraren arabera. Lankidetza hori gauzatuko da aldizkako informazioa emanez zerga-iruzurra gertatzeko arriskua duten eragiketa motei edota multzoei buruz, eta Gipuzkoako Foru Ogasunak informazio errekerimenduak eginez. Prozedura telematikoa erabiliko da horretarako, Jarraipen Batzordean erabakitzen den prozedurazko protokoloari jarraituta, eta, betiere, beste legezko arauetan aurreikusita dauden gainerako informazio-betebeharrak eragotzi gabe.
C) Katastroaren eta Euskal Herriko Notarioen Elkargoaren arteko lankidetzaren printzipioa hobetzeko bitartekoak eta prozedurak finkatuko dira, hala ondasun higiezinen identifikazioa bermatze aldera,  higiezinen trafiko juridikoaren gardentasunerako lagungarriak diren informazioa lekualdatzeko teknikak erabiliz.</t>
    </r>
    <r>
      <rPr>
        <sz val="8"/>
        <rFont val="Arial"/>
        <family val="2"/>
      </rPr>
      <t xml:space="preserve">
El presente Convenio tiene por objeto:
A) Establecer las bases para la liquidación telemática de impuestos por parte de los notarios, tanto en relación al Impuesto de Transmisiones Patrimoniales y Actos Jurídicos Documentados, como respecto del Impuesto de Sucesiones y Donaciones, así como la obtención del número de identificación fiscal.
B) Concretar la forma y condiciones en que el Consejo General del Notariado suministrará al Departamento de Hacienda y Finanzas de la Diputación Foral de Gipuzkoa la información contenida en el índice único informatizado con trascendencia tributaria que ésta precisa para el cumplimiento de sus funciones, de acuerdo con el artículo 17 de la Ley del Notariado, en la redacción dada por la Ley 367/2006, de Medidas de Prevención del Fraude Fiscal. Esta colaboración se articulará a través de un suministro periódico de información, del suministro de información sobre tipos de operaciones o grupos de operaciones con riesgo de fraude fiscal, y mediante requerimientos de información de la Hacienda Foral de Gipuzkoa, por procedimiento telemático, y con arreglo al protocolo de procedimiento que se acuerde en la Comisión de Seguimiento, sin perjuicio de las obligaciones de información previstas en otras normas legales. 
C) El establecimiento de los medios y procedimientos para mejorar el principio de coordinación entre el Catastro y el Ilustre Colegio Notarial del País Vasco de manera que se garantice la identificación de los bienes inmuebles, mediante distintas técnicas de traslado de información que faciliten la transparencia del tráfico jurídico inmobiliario.
</t>
    </r>
  </si>
  <si>
    <t>18 Erakunde</t>
  </si>
  <si>
    <t>DiputatuNagusia</t>
  </si>
  <si>
    <t>Kultura</t>
  </si>
  <si>
    <t>Kultura, Turismo, Gazteria eta Kirola
Cultura, Turismo, Juventud y Deportes</t>
  </si>
  <si>
    <t>Gobernantza</t>
  </si>
  <si>
    <t>Ekonomia</t>
  </si>
  <si>
    <t>Mugikortasuna</t>
  </si>
  <si>
    <t>Ogasuna</t>
  </si>
  <si>
    <t>BideAzpiegiturak</t>
  </si>
  <si>
    <t>GizartePolitika</t>
  </si>
  <si>
    <t>Ingurumena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</si>
  <si>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</si>
  <si>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</si>
  <si>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</si>
  <si>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r>
      <t xml:space="preserve">Diputatu Nagusiaren Alorra
</t>
    </r>
    <r>
      <rPr>
        <sz val="10"/>
        <rFont val="Arial"/>
        <family val="2"/>
      </rPr>
      <t>Área del Diputado General</t>
    </r>
  </si>
  <si>
    <r>
      <t xml:space="preserve">Gobernantza eta Gizartearekiko Komunikazioa
</t>
    </r>
    <r>
      <rPr>
        <sz val="10"/>
        <rFont val="Arial"/>
        <family val="2"/>
      </rPr>
      <t>Gobernanza y Comunicación con la sociedad</t>
    </r>
  </si>
  <si>
    <r>
      <t xml:space="preserve">Ekonomia Sustapena, Landa Ingurunea eta Lurralde Oreka
</t>
    </r>
    <r>
      <rPr>
        <sz val="10"/>
        <rFont val="Arial"/>
        <family val="2"/>
      </rPr>
      <t>Promoción Económica, Medio Rural y Equilibrio Territorial</t>
    </r>
  </si>
  <si>
    <r>
      <t xml:space="preserve">Mugikortasuna eta Lurralde Antolaketa
</t>
    </r>
    <r>
      <rPr>
        <sz val="10"/>
        <rFont val="Arial"/>
        <family val="2"/>
      </rPr>
      <t>Movilidad y Ordenación del Territorio</t>
    </r>
  </si>
  <si>
    <r>
      <t xml:space="preserve">Ogasuna eta Finantzak
</t>
    </r>
    <r>
      <rPr>
        <sz val="10"/>
        <rFont val="Arial"/>
        <family val="2"/>
      </rPr>
      <t>Hacienda y Finanzas</t>
    </r>
  </si>
  <si>
    <r>
      <t xml:space="preserve">Bide Azpiegiturak
</t>
    </r>
    <r>
      <rPr>
        <sz val="10"/>
        <rFont val="Arial"/>
        <family val="2"/>
      </rPr>
      <t>Infraestructuras Viarias</t>
    </r>
  </si>
  <si>
    <r>
      <t xml:space="preserve">Gizarte Politika
</t>
    </r>
    <r>
      <rPr>
        <sz val="10"/>
        <rFont val="Arial"/>
        <family val="2"/>
      </rPr>
      <t>Políticas Sociales</t>
    </r>
  </si>
  <si>
    <r>
      <t xml:space="preserve">Ingurumena eta Obra Hidraulikoak
</t>
    </r>
    <r>
      <rPr>
        <sz val="10"/>
        <rFont val="Arial"/>
        <family val="2"/>
      </rPr>
      <t>Medio Ambiente y Obras Hidráulicas</t>
    </r>
  </si>
  <si>
    <r>
      <t>Hitzarmenei buruzko informazioa departamentuka banatu da. Lan orri bakoitzaren izenean ikus daiteke dagokion departamentuaren izena.</t>
    </r>
    <r>
      <rPr>
        <sz val="10"/>
        <rFont val="Arial"/>
        <family val="0"/>
      </rPr>
      <t xml:space="preserve">
La información correspondiente a convenios se ha dividido por departamentos. En el nombre de cada hoja se puede ver el departamento al que corresponde la información.</t>
    </r>
  </si>
  <si>
    <t>09</t>
  </si>
  <si>
    <r>
      <t xml:space="preserve">Ogasun eta Finantza Departamentua eta Txingudiko Mankomunitatea. 
</t>
    </r>
    <r>
      <rPr>
        <sz val="8"/>
        <rFont val="Arial"/>
        <family val="2"/>
      </rPr>
      <t>El Departamento de Hacienda y Finanzas y la Mancomunidad de Txingudi.</t>
    </r>
  </si>
  <si>
    <r>
      <t xml:space="preserve">.- Zerga informazioa emateko lankidetza hitzarmena, Ogasun eta Finantza Departamentuaren eta Txingudi-ko Mankomunitatearen artean. 
</t>
    </r>
    <r>
      <rPr>
        <sz val="8"/>
        <rFont val="Arial"/>
        <family val="2"/>
      </rPr>
      <t>.- Convenio de colaboración en materia de cesión de información tributaria, entre el Departamento de Hacienda y Finanzas y la Mancomunidad de Txingudi.</t>
    </r>
  </si>
  <si>
    <r>
      <t xml:space="preserve">.- Formalizazioa: 2016/05/17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
</t>
    </r>
    <r>
      <rPr>
        <sz val="8"/>
        <rFont val="Arial"/>
        <family val="2"/>
      </rPr>
      <t>.- Formalización: 17/05/2016
.- Desde el momento de se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</si>
  <si>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 xml:space="preserve"> GIPUZKOAKO FORU ALDUNDIKO GIZARTE POLITIKA DEPARTAMENTUKO HITZARMEN ZERRENDA</t>
    </r>
    <r>
      <rPr>
        <u val="single"/>
        <sz val="10"/>
        <rFont val="Arial"/>
        <family val="2"/>
      </rPr>
      <t xml:space="preserve"> /LISTADO DE CONVENIOS  DEL DEPARTAMENTO DE POLÍTICAS SOCIALES DE LA D.F.G.</t>
    </r>
  </si>
  <si>
    <r>
      <t xml:space="preserve">Herria
</t>
    </r>
    <r>
      <rPr>
        <sz val="10"/>
        <rFont val="Arial"/>
        <family val="2"/>
      </rPr>
      <t>Localidad</t>
    </r>
  </si>
  <si>
    <r>
      <t>Eguneko Zentru  eta Egoitzetako erabiltzaile diren pertsonen lokalizazio goiztiarra eta  Arretarako larrialdi baliabideak ematea ostaturako, elikagaietarako, babeserako etab. halabeharrez instalazioetatik atera behar direnean.</t>
    </r>
    <r>
      <rPr>
        <sz val="8"/>
        <rFont val="Arial"/>
        <family val="2"/>
      </rPr>
      <t xml:space="preserve">
Localización temprana  de usuarios de Centros de día y Residencias y proporcionar  recursos de emergencia para la atención inmediata de albergue, sustento alimencicio, etc. cuando deban ser desalojadas por motivos de seguridad o por otras causas de fuerza mayor.</t>
    </r>
  </si>
  <si>
    <r>
      <t xml:space="preserve">Herria
</t>
    </r>
    <r>
      <rPr>
        <sz val="10"/>
        <rFont val="Arial"/>
        <family val="2"/>
      </rPr>
      <t>Municipio</t>
    </r>
  </si>
  <si>
    <r>
      <rPr>
        <b/>
        <sz val="10"/>
        <rFont val="Arial"/>
        <family val="2"/>
      </rPr>
      <t>Puntapax  Eguneko Zentroa</t>
    </r>
    <r>
      <rPr>
        <sz val="10"/>
        <rFont val="Arial"/>
        <family val="2"/>
      </rPr>
      <t xml:space="preserve"> / Centro de día</t>
    </r>
  </si>
  <si>
    <t>Ez da hitzarmen berririk sinatu / No se han suscrito nuevos convenios.</t>
  </si>
  <si>
    <t>Gestión Ambiental de Navarra S.A., Fundación HAZI Fundazioa y Agencia Vasca del Agua – Ur Agentzia.</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</si>
  <si>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</si>
  <si>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Comisión Europea (Agencia Ejecutiva para las Pequeñas y Medianas Empresas - EASME)</t>
  </si>
  <si>
    <t>LIFE14 NAT/ES/000186 IrekiBAI proiektua: Nafarroak eta Gipuzkoak partekatzen dituzten ibaien lotura eta bertako habitatak hobetzea / Proyecto LIFE14 NAT/ES/000186 IrekiBai: mejora de la conectividad y de los hábitats de los ríos compartidos por Navarra y Gipuzkoa</t>
  </si>
  <si>
    <t>Zarauzko Udala / Ayuntamiento de Zarautz</t>
  </si>
  <si>
    <t>Iñurritzako Biotopoko mantentze-lanak koordinatzeko</t>
  </si>
  <si>
    <t>Mugagabea / Indefinida</t>
  </si>
  <si>
    <t>Iñurritzako Biotopoko mantentze-lanak koordinatzea / Coordinación de trabajos de mantenimiento en el Biotopo de Inurritza</t>
  </si>
  <si>
    <t>Usurbilgo Udala / Ayuntamiento de Usurbil</t>
  </si>
  <si>
    <t>1.073.1 “Irisasi” Herri Onurako Mendiaren Kudeaketan parte hartzeko</t>
  </si>
  <si>
    <t>1.073.1 “Irisasi” Herri Onurako Mendiaren Kudeaketan parte hartzea</t>
  </si>
  <si>
    <t>Universidad de Oviedo</t>
  </si>
  <si>
    <t>Proyecto LIFE+ ARCOS (Dunas)</t>
  </si>
  <si>
    <t>Europako Fondoa / Fondo Europeo (87.212,00 €)</t>
  </si>
  <si>
    <t>Fundación Donostia / San Sebastián 2016</t>
  </si>
  <si>
    <t>"GR2016" izeneko proiektuarekin lotutako baso bidexkak kontserbatu eta hobetzeko jardunak / Actuaciones de conservación y mejora de los senderos forales de Gipuzkoa ligados al proyecto denominado "GR2016"</t>
  </si>
  <si>
    <t>Fundazioaren Ekarpena / Aportación Fundación (70.000,00 €)</t>
  </si>
  <si>
    <t>TRAGSATEC, Tecnologías y servicios Agrarios, S.A.</t>
  </si>
  <si>
    <t>Desarrollo de las acciones previstas en el proyecto Life+ Naturaleza 13 NAT/ES/001171 Life Lutreola Spain “Nuevos enfoques en la conservación del visón europeo en España”</t>
  </si>
  <si>
    <t>Europako Fondoa / Fondo Europeo (138.020,00 €)</t>
  </si>
  <si>
    <t>Eusko Jaurlaritza, Araba eta Bizkaiko Foru Aldundiak eta Euskal Telebista, S.A. / Gobierno Vasco, Diputaciones Forales de Alava y Bizkaia y Euskal Telebista, S.A.</t>
  </si>
  <si>
    <t>"Sustraia" programa telebistan ematea / Producción televisiva del programa “Sustraia”</t>
  </si>
  <si>
    <t>Red Eléctrica de España, S.A.U.</t>
  </si>
  <si>
    <t>Baso suteen prebentzioko eta haien aurkako jarduerak koordinatzea / Coordinación de actuaciones en la prevención y lucha contra los incendios forestales</t>
  </si>
  <si>
    <t>Arabako Foru Aldundia / Diputación Foral de Alava</t>
  </si>
  <si>
    <t>Aizkorri-Aratz Parke Naturalaren finantzazioa / Financiación del Parque Natural de Aizkorri-Aratz</t>
  </si>
  <si>
    <t>Kultura eta Euskera Departamentua eta Aiako Udala / Departamento de Cultura y Euskera y Ayuntamiento de Aia</t>
  </si>
  <si>
    <t>Pagoetako Parke Naturaleko herri erabilerako eta ingurumen heziketako programetan parte hartu eta finantzatzea / Participación y financiación de los programas de uso público y educación ambiental del Parque Natural de Pagoeta</t>
  </si>
  <si>
    <t>Euskal Autonomia Erkidegoko Erakunde Ordaintzailea / Organismo Pagador de la Comunidad Autónoma del País Vasco</t>
  </si>
  <si>
    <t>NBEF eta LGNEF Europako Funtsen kargura finantzatutako landa garapenerako laguntza zuzenak eta neurriak ordaintzea eta kudeatzea / Gestión y pago de las ayudas directas y medidas de desarrollo rural financiadas con cargo a los fondos comunitarios FEAGA y FEADER</t>
  </si>
  <si>
    <t>Gipuzkoako Ehiza Federazioa / Federación de Caza de Gipuzkoa</t>
  </si>
  <si>
    <t>Basurdeek Gipuzkoako nekazaritza ustialekuetan eragindako kalteengatik aurkezten diren erreklamazioak kudeatzea / Gestión de reclamaciones por daños producidos por jabalíes en explotaciones agrarias de Gipuzkoa</t>
  </si>
  <si>
    <t>NEIKER Nekazal Ikerketa eta Garapenerako Euskal Erakundea A.B.</t>
  </si>
  <si>
    <t>Entzefalopatia Espongiforme Kutsagarriei buruzko ikerkuntzar / Investigación de las Encefalopatias Espongiformes Transmisibles</t>
  </si>
  <si>
    <t>Laborategiko analisi lanak / Realización de análisis laboratoriales</t>
  </si>
  <si>
    <t>Asteasuko Udala / Ayuntamiento de Asteasu</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</si>
  <si>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</si>
  <si>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</si>
  <si>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Elkarkidetza E.P.S.V.</t>
  </si>
  <si>
    <t>Nekazaritza jarduerak behar baino lehenago uzteko laguntzak / Ayudas al cese anticipado de la actividad agraria</t>
  </si>
  <si>
    <t>Eusko Ikaskuntza</t>
  </si>
  <si>
    <r>
      <t>Gipuzkoako Foru Aldundiaren eta Deustuko Unibertsitateko Lehiakortasunerako Euskal Institutua-Deusto Fundazioa</t>
    </r>
    <r>
      <rPr>
        <sz val="9"/>
        <rFont val="Arial"/>
        <family val="2"/>
      </rPr>
      <t xml:space="preserve">
Diputación Foral de Gipuzkoa y el Instituto Vasco de Competitividad-Fundación Deusto</t>
    </r>
  </si>
  <si>
    <r>
      <t>Unibertsitate ikerketa sustatzea eta baita ere Gipuzkoa Sarean proiektuaren barnean dagoen “Zubigintza, Ekintza-Ikerketarako Laborategia”ren zuzendaritza akademikoa bere gain hartzea, betiere lurraldearen garapen orekatu eta kohesionatu bat bultzatze aldera Gipuzkoan harremantze eredu berriak ezarriz</t>
    </r>
    <r>
      <rPr>
        <sz val="9"/>
        <rFont val="Arial"/>
        <family val="2"/>
      </rPr>
      <t xml:space="preserve">
Promover tanto la investigación universitaria como la dirección académica del “Zubigintza, Laboratorio de Investigación-Acción”, enmarcado en el proyecto Gipuzkoa Sarean y orientado a impulsar un desarrollo territorial equilibrado y cohesionado mediante la implantación de nuevos modelos de relación en Gipuzkoa</t>
    </r>
  </si>
  <si>
    <r>
      <t>Gipuzkoako Foru Aldundiak bultzatzen dituen politika publikoen ikerketa, prestakuntza eta azterketa sustatzea eta garatzea.</t>
    </r>
    <r>
      <rPr>
        <sz val="9"/>
        <color indexed="8"/>
        <rFont val="Arial"/>
        <family val="2"/>
      </rPr>
      <t xml:space="preserve">
Promoción y desarrollo de la investigación, formación y estudio de las políticas públicas impulsadas desde la Diputación Foral de Gipuzkoa.</t>
    </r>
  </si>
  <si>
    <r>
      <t>2016ko abenduaren 31ra bitartean</t>
    </r>
    <r>
      <rPr>
        <sz val="9"/>
        <rFont val="Arial"/>
        <family val="2"/>
      </rPr>
      <t xml:space="preserve">
Hasta el 31 de diciembre de 2016</t>
    </r>
  </si>
  <si>
    <r>
      <t>Ikerketa eta trebakuntza prozesuak garatzea Zubigintza laborategian</t>
    </r>
    <r>
      <rPr>
        <sz val="9"/>
        <rFont val="Arial"/>
        <family val="2"/>
      </rPr>
      <t xml:space="preserve">
Desarrollo de procesos de investigación y capacitación en el laboratorio Zubigintza</t>
    </r>
  </si>
  <si>
    <r>
      <t>Hausnarketa, eztabaida eta hedapen prozesua garatzea, Gipuzkoak etorkizuneko erronkei aurre egiteko duen gaitasuna sendotzea ahalbidetzeko.</t>
    </r>
    <r>
      <rPr>
        <sz val="9"/>
        <color indexed="8"/>
        <rFont val="Arial"/>
        <family val="2"/>
      </rPr>
      <t xml:space="preserve">
Desarrollar un proceso de reflexión, debate y divulgación, que permita fortalecer la capacidad de Gipuzkoa para hacer frente a sus retos de futuro.</t>
    </r>
  </si>
  <si>
    <r>
      <t>Deustuko Unibertsitateko Lehiakortasunerako Euskal Institutua-Deusto Fundazioa</t>
    </r>
    <r>
      <rPr>
        <sz val="9"/>
        <rFont val="Arial"/>
        <family val="2"/>
      </rPr>
      <t xml:space="preserve">
Instituto Vasco de Competitividad-Fundación Deusto</t>
    </r>
  </si>
  <si>
    <r>
      <t>Deustuko Unibertsitatea</t>
    </r>
    <r>
      <rPr>
        <sz val="9"/>
        <rFont val="Arial"/>
        <family val="2"/>
      </rPr>
      <t xml:space="preserve">
Universidad de Deusto</t>
    </r>
  </si>
  <si>
    <r>
      <t>Tecnum Nafarroako Unibertsitatea</t>
    </r>
    <r>
      <rPr>
        <sz val="9"/>
        <rFont val="Arial"/>
        <family val="2"/>
      </rPr>
      <t xml:space="preserve">
Universidad de Navarra Tecnum</t>
    </r>
  </si>
  <si>
    <r>
      <t>Euskal Herriko Unibertsitatea</t>
    </r>
    <r>
      <rPr>
        <sz val="9"/>
        <rFont val="Arial"/>
        <family val="2"/>
      </rPr>
      <t xml:space="preserve">
Universidad del País Vasco</t>
    </r>
  </si>
  <si>
    <t>2015 eta 2016 urteak
Años 2015 y 2016.</t>
  </si>
  <si>
    <r>
      <t>Bizikleta eta oinezkoentzako Astigarraga–Zarkumendegi zatia (3.Ibilbidea: Astigarraga-Beasain) egin</t>
    </r>
    <r>
      <rPr>
        <sz val="8"/>
        <color indexed="8"/>
        <rFont val="Arial"/>
        <family val="2"/>
      </rPr>
      <t xml:space="preserve">
Ejecución de las obras del Tramo de Vía Ciclista Peatonal Astigarraga-Zarkumendegi. </t>
    </r>
  </si>
  <si>
    <r>
      <t xml:space="preserve">(2015) 93.130 €
Foru Aldundiak
</t>
    </r>
    <r>
      <rPr>
        <sz val="10"/>
        <rFont val="Arial"/>
        <family val="2"/>
      </rPr>
      <t>Diputación Foral: 46.565,00 € (50%)</t>
    </r>
    <r>
      <rPr>
        <b/>
        <sz val="10"/>
        <rFont val="Arial"/>
        <family val="2"/>
      </rPr>
      <t xml:space="preserve">
Añarbeko Urak SA
</t>
    </r>
    <r>
      <rPr>
        <sz val="10"/>
        <rFont val="Arial"/>
        <family val="2"/>
      </rPr>
      <t xml:space="preserve">Aguas del Añarbe SA: 46.565,00 € (50%)
----
</t>
    </r>
    <r>
      <rPr>
        <b/>
        <sz val="10"/>
        <rFont val="Arial"/>
        <family val="2"/>
      </rPr>
      <t xml:space="preserve">(2016 y 2017) 93.130 €  </t>
    </r>
    <r>
      <rPr>
        <sz val="10"/>
        <rFont val="Arial"/>
        <family val="2"/>
      </rPr>
      <t xml:space="preserve">          
</t>
    </r>
    <r>
      <rPr>
        <b/>
        <sz val="10"/>
        <rFont val="Arial"/>
        <family val="2"/>
      </rPr>
      <t>Foru Aldundiak</t>
    </r>
    <r>
      <rPr>
        <sz val="10"/>
        <rFont val="Arial"/>
        <family val="2"/>
      </rPr>
      <t xml:space="preserve">
Diputación Foral: 46.565,00 € (50%)
</t>
    </r>
    <r>
      <rPr>
        <b/>
        <sz val="10"/>
        <rFont val="Arial"/>
        <family val="2"/>
      </rPr>
      <t>Añarbeko Urak SA</t>
    </r>
    <r>
      <rPr>
        <sz val="10"/>
        <rFont val="Arial"/>
        <family val="2"/>
      </rPr>
      <t xml:space="preserve">
Aguas del Añarbe SA: 46.565,00 € (50%)</t>
    </r>
  </si>
  <si>
    <r>
      <t xml:space="preserve">Getariako Udalak eta GFA-Ingurumeneko eta Obra Hidraulikoetako Dptua
</t>
    </r>
    <r>
      <rPr>
        <sz val="10"/>
        <rFont val="Arial"/>
        <family val="2"/>
      </rPr>
      <t>Ayuntamiento de Getaria y DFG-Dpto de Medio Ambiente y Obras Hidráulicas</t>
    </r>
  </si>
  <si>
    <r>
      <t xml:space="preserve">"Euri-urak desbideratzea eta bereiztea Getariako udaletxe aurreko plazan" proiektua burutzeari buruzkoa.
</t>
    </r>
    <r>
      <rPr>
        <sz val="10"/>
        <rFont val="Arial"/>
        <family val="2"/>
      </rPr>
      <t>Ejecución del Proyecto de "Desvío y separación de pluviales, 2ª fase"</t>
    </r>
  </si>
  <si>
    <r>
      <t xml:space="preserve">Obren zuzendaritza.
</t>
    </r>
    <r>
      <rPr>
        <sz val="10"/>
        <rFont val="Arial"/>
        <family val="2"/>
      </rPr>
      <t>Dirección de obra.</t>
    </r>
  </si>
  <si>
    <r>
      <t xml:space="preserve">Foru Aldundiak: obren zuzendaritzaz arduratzea.
Getariako Udalak:  obrak eta segurtasun eta osasunaren koordinazio zerbitzuak kontratatzea, beharrezko diren legezko baimenak izapidetzea, etabar.
</t>
    </r>
    <r>
      <rPr>
        <sz val="10"/>
        <rFont val="Arial"/>
        <family val="2"/>
      </rPr>
      <t>Diputación Foral: dirección de obra.
Ayuntamiento de Getaria: contratación de las obras y de los servicios de coordinación en materia de seguridad, tramitación autorizaciones legales precisas, etc.</t>
    </r>
  </si>
  <si>
    <t>Gobierno Vasco/D.F.Alava/D.F. Bizkaia/D.F.Gipuzkoa</t>
  </si>
  <si>
    <t>Euskal enpresen lehiakortasuna bultzatzeko intenzio-Protokoloa/Protocolo de intenciones para el impulso de la competitividad de las empresas:Programa Innobideak/Kudeabide.</t>
  </si>
  <si>
    <t>EZ/N0</t>
  </si>
  <si>
    <t>HAZI Fundazioa</t>
  </si>
  <si>
    <t>LIFE Oreka Mendian proiektua / Proyecto LIFE Oreka Mendian</t>
  </si>
  <si>
    <t>Euskal Herriko Unibertsitatea / Universidad del País Vasco</t>
  </si>
  <si>
    <t>Elkarlana Leitzaran ibaiko habitat flubialaren leheneratzeari lotutako lanek eta ikerketak hobeto burutu ahal izateko, IREKIBAI LIFEren barruan / Cooperación para una mejor ejecución de las obras y los estudios asociados a la restauración del hábitat fluvial en el río Leitzaran, dentro del LIFE IREKIBAI</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</si>
  <si>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</si>
  <si>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EKONOMIA SUSTAPENA, LANDA INGURUNEA ETA LURRALDE OREKA - EKONOMIA SUSTAPENEKO ALORRA
PROMOCIÓN ECONÓMICA, MEDIO RURAL Y EQUILIBRIO TERRITORIAL - AREA PROMOCIÓN ECONÓMICA</t>
  </si>
  <si>
    <t>EKONOMIA SUSTAPENA, LANDA INGURUNEA ETA LURRALDE OREKA - LANDA INGURUNEKO ALORRA
PROMOCIÓN ECONÓMICA, MEDIO RURAL Y EQUILIBRIO TERRITORIAL - AREA MEDIO RURAL</t>
  </si>
  <si>
    <t>GFA eta Donostiako Udala/ DFG y Ayuntamiento de San Sebastián</t>
  </si>
  <si>
    <t>Lankidetza hitzarmena udal erroldaren datuak egiaztatzeko / Convenio de Colaboración en materia de comprobación de datos del padron municipal</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</si>
  <si>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</si>
  <si>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</si>
  <si>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</si>
  <si>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r>
      <t xml:space="preserve">Gipuzkoako Parkeak Aldundiari baimena ematen dio doan erabili ditzan Donostiako saihesbideko kanalizazioa, bertan zuntz optikozko kable bat (64FO) jarri ahal izateko, eta Oriamendiko kanalizazioa, bertan zuntz optikoko beste kable bat jartzeko/ PCTG autoriza a </t>
    </r>
    <r>
      <rPr>
        <b/>
        <sz val="8"/>
        <rFont val="Arial"/>
        <family val="2"/>
      </rPr>
      <t>DFG/GFA</t>
    </r>
    <r>
      <rPr>
        <sz val="8"/>
        <rFont val="Arial"/>
        <family val="2"/>
      </rPr>
      <t xml:space="preserve"> el uso con carácter gratuito para la instalación de un cable de fibra óptica [64FO] en un conducto en la CANALIZACIÓN VARIANTE DE SAN SEBASTIÁN, así como la instalación de otro tendido de fibra óptica en un conducto de la CANALIZACIÓN ORIAMENDI</t>
    </r>
  </si>
  <si>
    <t>Gipuzkoako Foru Aldundiaren eta Donostiako u¡Udalaren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</si>
  <si>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</si>
  <si>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</si>
  <si>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GFA eta Donostiako Udala / DFG y Ayuntamiento de San Sebastián</t>
  </si>
  <si>
    <t>GFA eta Uraren Euskal Agentzia / DFG y Agencia Vasca del Agua</t>
  </si>
  <si>
    <t>lankidetza hitzarmena, obra hauek finantzatu eta egiteko: Antzuola ibaiko kolektoreko obrak, GI-632 errepidearen Antzuola-Bergara zatiko saihesbideko lanak bukatzeko proiektuarekin bat egiten duen zatian/  Convenio de Colaboración para la financiación y ejecución de las obras  del Colector del río Antzuola en la zona de coincidencia  con el Proyecto de Terminación de las obras de la Variante de la GI-632  tramo: Antzuola-Bergara</t>
  </si>
  <si>
    <t xml:space="preserve">Aurreikusten diren konpromisoak bete arte / Hasta el cumplimiento de los compromisos previstos </t>
  </si>
  <si>
    <t>“Antzuolako saneamenduaren obrak” finantzatu eta gauzatzeko. Obra horiek aurreikusita daude, “GI‑632 errepidearen / financiación y ejecución de las obras correspondientes al “Saneamiento de Antzuola” y contempladas en el “Proyecto de construcción de terminación de las obras de la variante de la GI-632. Tramo: Antzuola - Bergara”.Antzuola-Bergara zatiko saihesbideko lanak bukatzeko proiektuan”.</t>
  </si>
  <si>
    <t>Uraren Euskal Agentziak konpromisoa hartzen du kolektoreko hodia jartzeko obrak finantzatzeko (gehienez 212.808,03 euro:  3.000,00 euro 2016an, 50.000,00 euro 2017an,  53.000,00 euro 2018an eta 106.808,03 euro 2019an) eta Gipuzkoako Foru Aldundiak bere gain hartuko du obraren gastua (obra hidraulikoarena barne), urteko egutegi honen arabera (BEZik gabe):  2016 - 652.892,56 €; 2017 - 7.744.761,06 €;  2018 -  18.223.824,00 € y 2019 - 8.264.463,00 € / La Agencia Vasca del Agua se compromete a financiar las obras correspondientes a la instalación de la tubería del colector  (importe máximo 212.808,03 €, correspondientes a 3.000,00 euros - 2016,  50.000,00 euros – 2017, 53.000,00 euros - 2018 y 106.808,03 euros – 2019) y la Diputación Foral de Gipuzkoa prevé ejecutar la obra (incluido el de la infraestructura hidráulica) conforme al siguiente calendario anual  de gasto (IVA no incluido): 2016 - 652.892,56 €; 2017 - 7.744.761,06 €;  2018 -  18.223.824,00 € y 2019 - 8.264.463,00 €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</si>
</sst>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 &quot;Pts&quot;;\-#,##0\ &quot;Pts&quot;"/>
    <numFmt numFmtId="191" formatCode="#,##0\ &quot;Pts&quot;;[Red]\-#,##0\ &quot;Pts&quot;"/>
    <numFmt numFmtId="192" formatCode="#,##0.00\ &quot;Pts&quot;;\-#,##0.00\ &quot;Pts&quot;"/>
    <numFmt numFmtId="193" formatCode="#,##0.00\ &quot;Pts&quot;;[Red]\-#,##0.00\ &quot;Pts&quot;"/>
    <numFmt numFmtId="194" formatCode="_-* #,##0\ &quot;Pts&quot;_-;\-* #,##0\ &quot;Pts&quot;_-;_-* &quot;-&quot;\ &quot;Pts&quot;_-;_-@_-"/>
    <numFmt numFmtId="195" formatCode="_-* #,##0\ _P_t_s_-;\-* #,##0\ _P_t_s_-;_-* &quot;-&quot;\ _P_t_s_-;_-@_-"/>
    <numFmt numFmtId="196" formatCode="_-* #,##0.00\ &quot;Pts&quot;_-;\-* #,##0.00\ &quot;Pts&quot;_-;_-* &quot;-&quot;??\ &quot;Pts&quot;_-;_-@_-"/>
    <numFmt numFmtId="197" formatCode="_-* #,##0.00\ _P_t_s_-;\-* #,##0.00\ _P_t_s_-;_-* &quot;-&quot;??\ _P_t_s_-;_-@_-"/>
    <numFmt numFmtId="198" formatCode="m/d;@"/>
    <numFmt numFmtId="199" formatCode="yyyy/m/d;@"/>
    <numFmt numFmtId="200" formatCode="yy/mm/dd;@"/>
    <numFmt numFmtId="201" formatCode="#,##0\ _€"/>
    <numFmt numFmtId="202" formatCode="#,##0.00\ \"/>
    <numFmt numFmtId="203" formatCode="#,##0\ &quot;€&quot;"/>
    <numFmt numFmtId="204" formatCode="#,##0.00[$₮-450]"/>
    <numFmt numFmtId="205" formatCode="_-* #,##0.0\ &quot;€&quot;_-;\-* #,##0.0\ &quot;€&quot;_-;_-* &quot;-&quot;??\ &quot;€&quot;_-;_-@_-"/>
    <numFmt numFmtId="206" formatCode="_-* #,##0\ &quot;€&quot;_-;\-* #,##0\ &quot;€&quot;_-;_-* &quot;-&quot;??\ &quot;€&quot;_-;_-@_-"/>
    <numFmt numFmtId="207" formatCode="&quot;##&quot;"/>
    <numFmt numFmtId="208" formatCode="##"/>
  </numFmts>
  <fonts count="2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9"/>
      <name val="Arial"/>
      <family val="2"/>
    </font>
    <font>
      <b/>
      <sz val="9"/>
      <name val="Arial"/>
      <family val="2"/>
    </font>
    <font>
      <b/>
      <sz val="8"/>
      <name val="Arial"/>
      <family val="2"/>
    </font>
    <font>
      <sz val="8"/>
      <color indexed="8"/>
      <name val="Arial"/>
      <family val="0"/>
    </font>
    <font>
      <sz val="10"/>
      <color indexed="8"/>
      <name val="Arial"/>
      <family val="0"/>
    </font>
    <font>
      <sz val="7"/>
      <name val="Times New Roman"/>
      <family val="1"/>
    </font>
    <font>
      <b/>
      <sz val="8"/>
      <color indexed="8"/>
      <name val="Arial"/>
      <family val="2"/>
    </font>
    <font>
      <sz val="10"/>
      <color indexed="62"/>
      <name val="Arial"/>
      <family val="2"/>
    </font>
    <font>
      <b/>
      <u val="single"/>
      <sz val="10"/>
      <name val="Arial"/>
      <family val="2"/>
    </font>
    <font>
      <b/>
      <sz val="10"/>
      <color indexed="8"/>
      <name val="Arial"/>
      <family val="2"/>
    </font>
    <font>
      <sz val="10"/>
      <color indexed="63"/>
      <name val="Arial"/>
      <family val="2"/>
    </font>
    <font>
      <b/>
      <sz val="10"/>
      <color indexed="62"/>
      <name val="Arial"/>
      <family val="2"/>
    </font>
    <font>
      <b/>
      <sz val="8"/>
      <name val="Tahoma"/>
      <family val="0"/>
    </font>
    <font>
      <sz val="8"/>
      <name val="Tahoma"/>
      <family val="0"/>
    </font>
    <font>
      <b/>
      <sz val="11"/>
      <name val="Arial"/>
      <family val="2"/>
    </font>
    <font>
      <strike/>
      <sz val="10"/>
      <name val="Arial"/>
      <family val="0"/>
    </font>
    <font>
      <u val="single"/>
      <sz val="10"/>
      <name val="Arial"/>
      <family val="2"/>
    </font>
    <font>
      <sz val="8"/>
      <color indexed="10"/>
      <name val="Arial"/>
      <family val="2"/>
    </font>
    <font>
      <sz val="9"/>
      <color indexed="8"/>
      <name val="Arial"/>
      <family val="2"/>
    </font>
    <font>
      <b/>
      <sz val="9"/>
      <color indexed="8"/>
      <name val="Arial"/>
      <family val="2"/>
    </font>
    <font>
      <sz val="7"/>
      <name val="Arial"/>
      <family val="0"/>
    </font>
    <font>
      <sz val="7.5"/>
      <name val="Arial"/>
      <family val="2"/>
    </font>
  </fonts>
  <fills count="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54">
    <border>
      <left/>
      <right/>
      <top/>
      <bottom/>
      <diagonal/>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style="thin"/>
      <top style="thin"/>
      <bottom>
        <color indexed="63"/>
      </bottom>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medium"/>
      <right style="thin"/>
      <top>
        <color indexed="63"/>
      </top>
      <bottom>
        <color indexed="63"/>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thin"/>
      <bottom style="thin"/>
    </border>
    <border>
      <left style="thin"/>
      <right style="medium"/>
      <top style="medium"/>
      <bottom style="medium"/>
    </border>
    <border>
      <left>
        <color indexed="63"/>
      </left>
      <right style="thin"/>
      <top style="medium"/>
      <bottom style="thin"/>
    </border>
    <border>
      <left style="medium"/>
      <right style="thin"/>
      <top style="medium"/>
      <bottom style="medium"/>
    </border>
    <border>
      <left style="thin"/>
      <right style="thin"/>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cellStyleXfs>
  <cellXfs count="404">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Fill="1" applyBorder="1" applyAlignment="1">
      <alignment vertical="center" wrapText="1"/>
    </xf>
    <xf numFmtId="41" fontId="1" fillId="0" borderId="0" xfId="0" applyNumberFormat="1" applyFont="1" applyBorder="1" applyAlignment="1">
      <alignment vertical="center" wrapText="1"/>
    </xf>
    <xf numFmtId="0" fontId="0" fillId="0" borderId="0" xfId="0" applyBorder="1" applyAlignment="1">
      <alignment/>
    </xf>
    <xf numFmtId="0" fontId="0" fillId="0" borderId="3" xfId="0" applyBorder="1" applyAlignment="1">
      <alignment/>
    </xf>
    <xf numFmtId="0" fontId="0" fillId="0" borderId="4" xfId="0" applyFont="1" applyBorder="1" applyAlignment="1">
      <alignment vertical="top" wrapText="1"/>
    </xf>
    <xf numFmtId="0" fontId="0" fillId="0" borderId="5" xfId="0" applyBorder="1" applyAlignment="1">
      <alignment/>
    </xf>
    <xf numFmtId="0" fontId="0" fillId="0" borderId="6" xfId="0" applyFont="1" applyBorder="1" applyAlignment="1">
      <alignment vertical="top" wrapText="1"/>
    </xf>
    <xf numFmtId="0" fontId="0" fillId="0" borderId="7" xfId="0" applyBorder="1" applyAlignment="1">
      <alignment/>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5" fillId="0" borderId="10" xfId="0" applyFont="1" applyFill="1" applyBorder="1" applyAlignment="1">
      <alignment vertical="center" wrapText="1"/>
    </xf>
    <xf numFmtId="0" fontId="6" fillId="2" borderId="11" xfId="0" applyFont="1" applyFill="1" applyBorder="1" applyAlignment="1">
      <alignment vertical="center" wrapText="1"/>
    </xf>
    <xf numFmtId="0" fontId="5" fillId="0" borderId="11" xfId="0" applyFont="1" applyBorder="1" applyAlignment="1">
      <alignment horizontal="left" vertical="center" wrapText="1"/>
    </xf>
    <xf numFmtId="0" fontId="6" fillId="2" borderId="12" xfId="0" applyFont="1" applyFill="1" applyBorder="1" applyAlignment="1">
      <alignment horizontal="left" vertical="center" wrapText="1"/>
    </xf>
    <xf numFmtId="0" fontId="0" fillId="0" borderId="5" xfId="0" applyFont="1" applyBorder="1" applyAlignment="1">
      <alignment/>
    </xf>
    <xf numFmtId="0" fontId="9" fillId="0" borderId="0" xfId="0" applyFont="1" applyAlignment="1">
      <alignment horizontal="left"/>
    </xf>
    <xf numFmtId="0" fontId="0" fillId="0" borderId="7" xfId="0" applyFont="1" applyFill="1" applyBorder="1" applyAlignment="1">
      <alignment vertical="top" wrapText="1"/>
    </xf>
    <xf numFmtId="0" fontId="0" fillId="0" borderId="3" xfId="0" applyFont="1" applyBorder="1" applyAlignment="1">
      <alignment/>
    </xf>
    <xf numFmtId="0" fontId="0" fillId="0" borderId="5" xfId="0" applyFont="1" applyBorder="1" applyAlignment="1">
      <alignment/>
    </xf>
    <xf numFmtId="0" fontId="0" fillId="0" borderId="13" xfId="0" applyFont="1" applyBorder="1" applyAlignment="1">
      <alignment/>
    </xf>
    <xf numFmtId="0" fontId="0" fillId="0" borderId="11" xfId="0" applyFont="1" applyBorder="1" applyAlignment="1">
      <alignment/>
    </xf>
    <xf numFmtId="0" fontId="4" fillId="3" borderId="4" xfId="0" applyFont="1" applyFill="1" applyBorder="1" applyAlignment="1">
      <alignment horizontal="center"/>
    </xf>
    <xf numFmtId="0" fontId="4" fillId="3" borderId="14" xfId="0" applyFont="1" applyFill="1" applyBorder="1" applyAlignment="1">
      <alignment horizontal="center" wrapText="1"/>
    </xf>
    <xf numFmtId="0" fontId="0" fillId="0" borderId="5" xfId="0" applyFont="1" applyBorder="1" applyAlignment="1">
      <alignment vertical="top" wrapText="1"/>
    </xf>
    <xf numFmtId="0" fontId="9" fillId="0" borderId="5" xfId="0" applyFont="1" applyBorder="1" applyAlignment="1">
      <alignment horizontal="left" indent="4"/>
    </xf>
    <xf numFmtId="0" fontId="10" fillId="0" borderId="5" xfId="0" applyFont="1" applyBorder="1" applyAlignment="1">
      <alignment horizontal="left" indent="4"/>
    </xf>
    <xf numFmtId="0" fontId="9" fillId="0" borderId="7" xfId="0" applyFont="1" applyBorder="1" applyAlignment="1">
      <alignment horizontal="left" indent="4"/>
    </xf>
    <xf numFmtId="0" fontId="6" fillId="2" borderId="1" xfId="0" applyFont="1" applyFill="1" applyBorder="1" applyAlignment="1">
      <alignment vertical="center" wrapText="1"/>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0" fontId="5" fillId="0" borderId="4" xfId="0" applyFont="1" applyFill="1" applyBorder="1" applyAlignment="1">
      <alignment vertical="top" wrapText="1"/>
    </xf>
    <xf numFmtId="0" fontId="0" fillId="0" borderId="0" xfId="0" applyFill="1" applyAlignment="1">
      <alignment/>
    </xf>
    <xf numFmtId="0" fontId="5" fillId="0" borderId="6" xfId="0" applyFont="1" applyFill="1" applyBorder="1" applyAlignment="1">
      <alignment vertical="top" wrapText="1"/>
    </xf>
    <xf numFmtId="0" fontId="0" fillId="0" borderId="0" xfId="0" applyAlignment="1">
      <alignment vertical="center"/>
    </xf>
    <xf numFmtId="0" fontId="0" fillId="5" borderId="11"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19" fillId="0" borderId="0" xfId="0" applyFont="1" applyAlignment="1">
      <alignment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2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19" xfId="0" applyFont="1" applyFill="1" applyBorder="1" applyAlignment="1">
      <alignment horizontal="left" vertical="center" wrapText="1"/>
    </xf>
    <xf numFmtId="0" fontId="0" fillId="0" borderId="0" xfId="0" applyFont="1" applyBorder="1" applyAlignment="1">
      <alignment horizontal="center" vertical="center" wrapText="1"/>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1" xfId="0" applyFont="1" applyFill="1"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center"/>
    </xf>
    <xf numFmtId="0" fontId="0" fillId="0" borderId="22" xfId="0" applyFont="1" applyFill="1" applyBorder="1" applyAlignment="1">
      <alignment vertical="center" wrapText="1"/>
    </xf>
    <xf numFmtId="0" fontId="6" fillId="0" borderId="23" xfId="0" applyFont="1" applyFill="1" applyBorder="1" applyAlignment="1">
      <alignment horizontal="center" wrapText="1"/>
    </xf>
    <xf numFmtId="0" fontId="5" fillId="0" borderId="11" xfId="23" applyFont="1" applyFill="1" applyBorder="1" applyAlignment="1">
      <alignment horizontal="center" vertical="center" wrapText="1"/>
      <protection/>
    </xf>
    <xf numFmtId="173" fontId="23" fillId="0" borderId="24" xfId="23" applyNumberFormat="1" applyFont="1" applyFill="1" applyBorder="1" applyAlignment="1">
      <alignment horizontal="right" wrapText="1"/>
      <protection/>
    </xf>
    <xf numFmtId="0" fontId="5" fillId="0" borderId="0" xfId="0" applyFont="1" applyAlignment="1">
      <alignment vertical="center" wrapText="1"/>
    </xf>
    <xf numFmtId="0" fontId="6" fillId="0" borderId="11" xfId="0" applyFont="1" applyBorder="1" applyAlignment="1">
      <alignment horizontal="center" vertical="center" wrapText="1"/>
    </xf>
    <xf numFmtId="0" fontId="24" fillId="0" borderId="11" xfId="0" applyFont="1" applyBorder="1" applyAlignment="1">
      <alignment horizontal="justify" vertical="center" wrapText="1"/>
    </xf>
    <xf numFmtId="0" fontId="6" fillId="0" borderId="25" xfId="0" applyFont="1" applyBorder="1" applyAlignment="1">
      <alignment horizontal="center" vertical="center" wrapText="1"/>
    </xf>
    <xf numFmtId="0" fontId="6" fillId="0" borderId="26" xfId="0" applyFont="1" applyBorder="1" applyAlignment="1">
      <alignment horizontal="justify" vertical="center" wrapText="1"/>
    </xf>
    <xf numFmtId="0" fontId="5" fillId="0" borderId="26" xfId="23" applyFont="1" applyFill="1" applyBorder="1" applyAlignment="1">
      <alignment horizontal="center" vertical="center" wrapText="1"/>
      <protection/>
    </xf>
    <xf numFmtId="6" fontId="5" fillId="0" borderId="27" xfId="0" applyNumberFormat="1" applyFont="1" applyBorder="1" applyAlignment="1">
      <alignment horizontal="center" vertical="center" wrapText="1"/>
    </xf>
    <xf numFmtId="0" fontId="24" fillId="0" borderId="28" xfId="23" applyFont="1" applyFill="1" applyBorder="1" applyAlignment="1">
      <alignment horizontal="left" vertical="center" wrapText="1"/>
      <protection/>
    </xf>
    <xf numFmtId="6" fontId="5" fillId="0" borderId="18" xfId="0" applyNumberFormat="1" applyFont="1" applyBorder="1" applyAlignment="1">
      <alignment horizontal="center"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4" fillId="0" borderId="30" xfId="0" applyFont="1" applyBorder="1" applyAlignment="1">
      <alignment horizontal="justify" vertical="center" wrapText="1"/>
    </xf>
    <xf numFmtId="0" fontId="5" fillId="0" borderId="30" xfId="23" applyFont="1" applyFill="1" applyBorder="1" applyAlignment="1">
      <alignment horizontal="center" vertical="center" wrapText="1"/>
      <protection/>
    </xf>
    <xf numFmtId="6" fontId="5" fillId="0" borderId="19"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24" fillId="0" borderId="11" xfId="0" applyFont="1" applyBorder="1" applyAlignment="1">
      <alignment horizontal="justify" wrapText="1"/>
    </xf>
    <xf numFmtId="0" fontId="24" fillId="0" borderId="30" xfId="0" applyFont="1" applyBorder="1" applyAlignment="1">
      <alignment horizontal="justify" wrapText="1"/>
    </xf>
    <xf numFmtId="0" fontId="6" fillId="0" borderId="11" xfId="23" applyFont="1" applyFill="1" applyBorder="1" applyAlignment="1">
      <alignment horizontal="center" vertical="center" wrapText="1"/>
      <protection/>
    </xf>
    <xf numFmtId="0" fontId="1" fillId="4" borderId="31" xfId="0" applyFont="1" applyFill="1" applyBorder="1" applyAlignment="1">
      <alignment vertical="center" wrapText="1"/>
    </xf>
    <xf numFmtId="0" fontId="1" fillId="4" borderId="32" xfId="0" applyFont="1" applyFill="1" applyBorder="1" applyAlignment="1">
      <alignment vertical="center" wrapText="1"/>
    </xf>
    <xf numFmtId="0" fontId="1" fillId="0" borderId="11" xfId="23" applyFont="1" applyFill="1" applyBorder="1" applyAlignment="1">
      <alignment horizontal="center" vertical="center" wrapText="1"/>
      <protection/>
    </xf>
    <xf numFmtId="173" fontId="9" fillId="0" borderId="24" xfId="23" applyNumberFormat="1" applyFont="1" applyFill="1" applyBorder="1" applyAlignment="1">
      <alignment horizontal="right" wrapText="1"/>
      <protection/>
    </xf>
    <xf numFmtId="0" fontId="1" fillId="0" borderId="0" xfId="0" applyFont="1" applyAlignment="1">
      <alignment vertical="center" wrapText="1"/>
    </xf>
    <xf numFmtId="0" fontId="1" fillId="0" borderId="30" xfId="23" applyFont="1" applyFill="1" applyBorder="1" applyAlignment="1">
      <alignment horizontal="center" vertical="center" wrapText="1"/>
      <protection/>
    </xf>
    <xf numFmtId="0" fontId="1" fillId="0" borderId="30" xfId="23" applyFont="1" applyFill="1" applyBorder="1" applyAlignment="1">
      <alignment horizontal="left" vertical="center" wrapText="1"/>
      <protection/>
    </xf>
    <xf numFmtId="0" fontId="1" fillId="0" borderId="19" xfId="0" applyFont="1" applyBorder="1" applyAlignment="1">
      <alignment horizontal="left" vertical="center" wrapText="1"/>
    </xf>
    <xf numFmtId="0" fontId="11" fillId="0" borderId="29" xfId="23" applyFont="1" applyFill="1" applyBorder="1" applyAlignment="1">
      <alignment horizontal="left" vertical="center" wrapText="1"/>
      <protection/>
    </xf>
    <xf numFmtId="0" fontId="11" fillId="0" borderId="33" xfId="23" applyFont="1" applyFill="1" applyBorder="1" applyAlignment="1">
      <alignment horizontal="left" vertical="center" wrapText="1"/>
      <protection/>
    </xf>
    <xf numFmtId="0" fontId="8" fillId="0" borderId="33" xfId="23" applyFont="1" applyFill="1" applyBorder="1" applyAlignment="1">
      <alignment horizontal="left" vertical="center" wrapText="1"/>
      <protection/>
    </xf>
    <xf numFmtId="0" fontId="8" fillId="0" borderId="22" xfId="23" applyFont="1" applyFill="1" applyBorder="1" applyAlignment="1">
      <alignment horizontal="left" vertical="center" wrapText="1"/>
      <protection/>
    </xf>
    <xf numFmtId="0" fontId="0" fillId="0" borderId="11" xfId="0" applyFont="1" applyBorder="1" applyAlignment="1">
      <alignment horizontal="center" vertical="center" wrapText="1"/>
    </xf>
    <xf numFmtId="0" fontId="22" fillId="0" borderId="11" xfId="23" applyFont="1" applyFill="1" applyBorder="1" applyAlignment="1">
      <alignment horizontal="center" vertical="center" wrapText="1"/>
      <protection/>
    </xf>
    <xf numFmtId="0" fontId="1" fillId="0" borderId="11" xfId="23" applyFont="1" applyFill="1" applyBorder="1" applyAlignment="1">
      <alignment horizontal="center" vertical="center" wrapText="1"/>
      <protection/>
    </xf>
    <xf numFmtId="0" fontId="1" fillId="0" borderId="18" xfId="23" applyFont="1" applyFill="1" applyBorder="1" applyAlignment="1">
      <alignment horizontal="left" vertical="center" wrapText="1"/>
      <protection/>
    </xf>
    <xf numFmtId="0" fontId="1" fillId="0" borderId="18" xfId="0" applyFont="1" applyBorder="1" applyAlignment="1">
      <alignment horizontal="left" vertical="center" wrapText="1"/>
    </xf>
    <xf numFmtId="0" fontId="1" fillId="0" borderId="30" xfId="23" applyFont="1" applyFill="1" applyBorder="1" applyAlignment="1">
      <alignment horizontal="center" vertical="center" wrapText="1"/>
      <protection/>
    </xf>
    <xf numFmtId="0" fontId="14" fillId="0" borderId="28" xfId="23" applyFont="1" applyFill="1" applyBorder="1" applyAlignment="1">
      <alignment horizontal="left" vertical="center" wrapText="1"/>
      <protection/>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0" fontId="4" fillId="0" borderId="18" xfId="0" applyFont="1" applyBorder="1" applyAlignment="1">
      <alignment vertical="center" wrapText="1"/>
    </xf>
    <xf numFmtId="173" fontId="9" fillId="0" borderId="24" xfId="23" applyNumberFormat="1" applyFont="1" applyFill="1" applyBorder="1" applyAlignment="1">
      <alignment horizontal="right" vertical="center" wrapText="1"/>
      <protection/>
    </xf>
    <xf numFmtId="0" fontId="4" fillId="0" borderId="28" xfId="23" applyFont="1" applyFill="1" applyBorder="1" applyAlignment="1">
      <alignment horizontal="left" vertical="center" wrapText="1"/>
      <protection/>
    </xf>
    <xf numFmtId="0" fontId="4" fillId="0" borderId="28" xfId="23" applyFont="1" applyFill="1" applyBorder="1" applyAlignment="1">
      <alignment horizontal="left" vertical="center" wrapText="1"/>
      <protection/>
    </xf>
    <xf numFmtId="6" fontId="4" fillId="0" borderId="18" xfId="0" applyNumberFormat="1" applyFont="1" applyBorder="1" applyAlignment="1">
      <alignment horizontal="justify" vertical="center" wrapText="1"/>
    </xf>
    <xf numFmtId="0" fontId="0" fillId="0" borderId="11" xfId="0" applyFont="1" applyBorder="1" applyAlignment="1">
      <alignment horizontal="justify" vertical="center" wrapText="1"/>
    </xf>
    <xf numFmtId="0" fontId="4" fillId="0" borderId="29" xfId="23" applyFont="1" applyFill="1" applyBorder="1" applyAlignment="1">
      <alignment horizontal="left" vertical="center" wrapText="1"/>
      <protection/>
    </xf>
    <xf numFmtId="0" fontId="4" fillId="0" borderId="30" xfId="0" applyFont="1" applyBorder="1" applyAlignment="1">
      <alignment vertical="center" wrapText="1"/>
    </xf>
    <xf numFmtId="0" fontId="4" fillId="0" borderId="30" xfId="0" applyFont="1" applyBorder="1" applyAlignment="1">
      <alignment horizontal="justify" vertical="center" wrapText="1"/>
    </xf>
    <xf numFmtId="6" fontId="4" fillId="0" borderId="19" xfId="0" applyNumberFormat="1" applyFont="1" applyBorder="1" applyAlignment="1">
      <alignment horizontal="justify" vertical="center" wrapText="1"/>
    </xf>
    <xf numFmtId="0" fontId="25" fillId="0" borderId="0" xfId="0" applyFont="1" applyAlignment="1">
      <alignment horizontal="center" vertical="center" wrapText="1"/>
    </xf>
    <xf numFmtId="0" fontId="0" fillId="0" borderId="0" xfId="0" applyAlignment="1">
      <alignment vertical="center" wrapText="1"/>
    </xf>
    <xf numFmtId="0" fontId="6" fillId="0" borderId="1" xfId="0" applyFont="1" applyBorder="1" applyAlignment="1">
      <alignment horizontal="center" vertical="center" wrapText="1"/>
    </xf>
    <xf numFmtId="0" fontId="1" fillId="0" borderId="11" xfId="0" applyFont="1" applyBorder="1" applyAlignment="1">
      <alignment vertical="center" wrapText="1"/>
    </xf>
    <xf numFmtId="14" fontId="1" fillId="0" borderId="11" xfId="0" applyNumberFormat="1" applyFont="1" applyFill="1" applyBorder="1" applyAlignment="1">
      <alignment horizontal="center" vertical="center" wrapText="1"/>
    </xf>
    <xf numFmtId="0" fontId="1" fillId="0" borderId="11" xfId="23" applyFont="1" applyFill="1" applyBorder="1" applyAlignment="1">
      <alignment horizontal="center" vertical="center" wrapText="1"/>
      <protection/>
    </xf>
    <xf numFmtId="0" fontId="1" fillId="0" borderId="11" xfId="0" applyNumberFormat="1" applyFont="1" applyBorder="1" applyAlignment="1">
      <alignment vertical="center" wrapText="1"/>
    </xf>
    <xf numFmtId="0" fontId="1" fillId="0" borderId="0" xfId="0" applyFont="1" applyBorder="1" applyAlignment="1">
      <alignment vertical="center" wrapText="1"/>
    </xf>
    <xf numFmtId="0" fontId="7" fillId="0" borderId="11" xfId="0" applyFont="1" applyBorder="1" applyAlignment="1">
      <alignment horizontal="center" vertical="center" wrapText="1"/>
    </xf>
    <xf numFmtId="0" fontId="1" fillId="0" borderId="28" xfId="0" applyFont="1" applyBorder="1" applyAlignment="1">
      <alignment vertical="center" wrapText="1"/>
    </xf>
    <xf numFmtId="0" fontId="8" fillId="0" borderId="18" xfId="23" applyFont="1" applyFill="1" applyBorder="1" applyAlignment="1">
      <alignment horizontal="left" vertical="center" wrapText="1"/>
      <protection/>
    </xf>
    <xf numFmtId="0" fontId="1" fillId="0" borderId="29" xfId="0" applyFont="1" applyBorder="1" applyAlignment="1">
      <alignment vertical="center" wrapText="1"/>
    </xf>
    <xf numFmtId="0" fontId="1" fillId="0" borderId="30" xfId="0" applyFont="1" applyBorder="1" applyAlignment="1">
      <alignment vertical="center" wrapText="1"/>
    </xf>
    <xf numFmtId="14" fontId="1" fillId="0" borderId="30" xfId="0" applyNumberFormat="1" applyFont="1" applyFill="1" applyBorder="1" applyAlignment="1">
      <alignment horizontal="center" vertical="center" wrapText="1"/>
    </xf>
    <xf numFmtId="0" fontId="1" fillId="0" borderId="30" xfId="23" applyFont="1" applyFill="1" applyBorder="1" applyAlignment="1">
      <alignment horizontal="center" vertical="center" wrapText="1"/>
      <protection/>
    </xf>
    <xf numFmtId="0" fontId="1" fillId="4" borderId="31" xfId="0" applyFont="1" applyFill="1" applyBorder="1" applyAlignment="1">
      <alignment horizontal="left" vertical="center" wrapText="1"/>
    </xf>
    <xf numFmtId="0" fontId="12" fillId="0" borderId="0" xfId="0" applyFont="1" applyAlignment="1">
      <alignment vertical="center"/>
    </xf>
    <xf numFmtId="0" fontId="13" fillId="0" borderId="0" xfId="0" applyFont="1" applyFill="1" applyAlignment="1">
      <alignment horizontal="center" vertical="center" wrapText="1"/>
    </xf>
    <xf numFmtId="0" fontId="4" fillId="4" borderId="34" xfId="0" applyFont="1" applyFill="1" applyBorder="1" applyAlignment="1">
      <alignment vertical="center" wrapText="1"/>
    </xf>
    <xf numFmtId="0" fontId="4" fillId="4" borderId="35" xfId="0" applyFont="1" applyFill="1" applyBorder="1" applyAlignment="1">
      <alignment vertical="center" wrapText="1"/>
    </xf>
    <xf numFmtId="0" fontId="4" fillId="4" borderId="36" xfId="0" applyFont="1" applyFill="1" applyBorder="1" applyAlignment="1">
      <alignment vertical="center" wrapText="1"/>
    </xf>
    <xf numFmtId="0" fontId="4" fillId="4" borderId="3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6" xfId="0" applyFont="1" applyFill="1" applyBorder="1" applyAlignment="1">
      <alignment vertical="center" wrapText="1"/>
    </xf>
    <xf numFmtId="0" fontId="4" fillId="4" borderId="3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199" fontId="0" fillId="0" borderId="11" xfId="0" applyNumberFormat="1" applyFont="1" applyFill="1" applyBorder="1" applyAlignment="1">
      <alignment horizontal="right" vertical="center"/>
    </xf>
    <xf numFmtId="3" fontId="0" fillId="0" borderId="11" xfId="0" applyNumberFormat="1" applyFill="1"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8" xfId="0" applyBorder="1" applyAlignment="1">
      <alignment vertical="center"/>
    </xf>
    <xf numFmtId="0" fontId="0" fillId="0" borderId="11" xfId="0" applyFont="1" applyFill="1" applyBorder="1" applyAlignment="1">
      <alignment horizontal="left" vertical="center" wrapText="1"/>
    </xf>
    <xf numFmtId="3" fontId="0" fillId="0" borderId="11" xfId="0" applyNumberFormat="1" applyFill="1" applyBorder="1" applyAlignment="1">
      <alignment horizontal="right" vertical="center"/>
    </xf>
    <xf numFmtId="0" fontId="0" fillId="0" borderId="1" xfId="0" applyBorder="1" applyAlignment="1">
      <alignment horizontal="center" vertical="center"/>
    </xf>
    <xf numFmtId="199" fontId="0" fillId="0" borderId="40" xfId="0" applyNumberFormat="1" applyFont="1" applyFill="1" applyBorder="1" applyAlignment="1">
      <alignment horizontal="right" vertical="center"/>
    </xf>
    <xf numFmtId="0" fontId="0" fillId="0" borderId="0" xfId="0" applyFill="1" applyAlignment="1">
      <alignment vertical="center"/>
    </xf>
    <xf numFmtId="199" fontId="0" fillId="0" borderId="39" xfId="0" applyNumberFormat="1" applyFont="1" applyFill="1" applyBorder="1" applyAlignment="1">
      <alignment horizontal="right"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0" xfId="0" applyFont="1" applyFill="1" applyAlignment="1">
      <alignment vertical="center"/>
    </xf>
    <xf numFmtId="0" fontId="0" fillId="0" borderId="39" xfId="0" applyFont="1" applyFill="1" applyBorder="1" applyAlignment="1">
      <alignment horizontal="left" vertical="center"/>
    </xf>
    <xf numFmtId="0" fontId="0" fillId="0" borderId="11" xfId="0" applyFont="1" applyFill="1" applyBorder="1" applyAlignment="1">
      <alignment vertical="center"/>
    </xf>
    <xf numFmtId="0" fontId="0" fillId="0" borderId="18" xfId="0" applyFill="1" applyBorder="1" applyAlignment="1">
      <alignment vertical="center"/>
    </xf>
    <xf numFmtId="3" fontId="0" fillId="0" borderId="11" xfId="0" applyNumberFormat="1" applyFont="1" applyFill="1" applyBorder="1" applyAlignment="1">
      <alignment vertical="center" wrapText="1"/>
    </xf>
    <xf numFmtId="0" fontId="4" fillId="0" borderId="12" xfId="0" applyFont="1" applyFill="1" applyBorder="1" applyAlignment="1">
      <alignment vertical="center" wrapText="1"/>
    </xf>
    <xf numFmtId="0" fontId="0" fillId="0" borderId="11" xfId="0" applyFont="1" applyFill="1" applyBorder="1" applyAlignment="1">
      <alignment vertical="center"/>
    </xf>
    <xf numFmtId="199" fontId="0" fillId="0" borderId="11" xfId="0" applyNumberFormat="1" applyFont="1" applyFill="1" applyBorder="1" applyAlignment="1">
      <alignment vertical="center"/>
    </xf>
    <xf numFmtId="0" fontId="0" fillId="0" borderId="11" xfId="0" applyBorder="1" applyAlignment="1">
      <alignment vertical="center" wrapText="1"/>
    </xf>
    <xf numFmtId="0" fontId="4" fillId="0" borderId="37" xfId="0" applyFont="1" applyFill="1" applyBorder="1" applyAlignment="1">
      <alignment vertical="center" wrapText="1"/>
    </xf>
    <xf numFmtId="0" fontId="0" fillId="0" borderId="11" xfId="0" applyFill="1" applyBorder="1" applyAlignment="1">
      <alignment vertical="center"/>
    </xf>
    <xf numFmtId="0" fontId="4" fillId="0" borderId="37" xfId="0" applyFont="1" applyFill="1" applyBorder="1" applyAlignment="1">
      <alignment horizontal="left" vertical="center" wrapText="1"/>
    </xf>
    <xf numFmtId="199" fontId="0" fillId="0" borderId="41" xfId="0" applyNumberFormat="1" applyFont="1" applyFill="1" applyBorder="1" applyAlignment="1">
      <alignment vertical="center"/>
    </xf>
    <xf numFmtId="199" fontId="0" fillId="0" borderId="42" xfId="0" applyNumberFormat="1"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4" fillId="0" borderId="43" xfId="0" applyFont="1" applyFill="1" applyBorder="1" applyAlignment="1">
      <alignment horizontal="left" vertical="center" wrapText="1"/>
    </xf>
    <xf numFmtId="0" fontId="0" fillId="0" borderId="40" xfId="0" applyFill="1" applyBorder="1" applyAlignment="1">
      <alignment horizontal="center" vertical="center"/>
    </xf>
    <xf numFmtId="0" fontId="0" fillId="0" borderId="39" xfId="0" applyFill="1" applyBorder="1" applyAlignment="1">
      <alignment horizontal="center" vertical="center"/>
    </xf>
    <xf numFmtId="3" fontId="15" fillId="0" borderId="11" xfId="0" applyNumberFormat="1" applyFont="1" applyBorder="1" applyAlignment="1">
      <alignment vertical="center"/>
    </xf>
    <xf numFmtId="0" fontId="0" fillId="0" borderId="18" xfId="0" applyBorder="1" applyAlignment="1">
      <alignment horizontal="center" vertical="center"/>
    </xf>
    <xf numFmtId="0" fontId="4"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3" fontId="0" fillId="0" borderId="39" xfId="0" applyNumberFormat="1" applyFill="1" applyBorder="1" applyAlignment="1">
      <alignment vertical="center"/>
    </xf>
    <xf numFmtId="0" fontId="0" fillId="0" borderId="39" xfId="0" applyFill="1" applyBorder="1" applyAlignment="1">
      <alignment vertical="center"/>
    </xf>
    <xf numFmtId="0" fontId="0" fillId="0" borderId="17" xfId="0" applyFill="1" applyBorder="1" applyAlignment="1">
      <alignment vertical="center"/>
    </xf>
    <xf numFmtId="0" fontId="0" fillId="0" borderId="11" xfId="0" applyFill="1" applyBorder="1" applyAlignment="1">
      <alignment horizontal="center" vertical="center"/>
    </xf>
    <xf numFmtId="0" fontId="4" fillId="0" borderId="12" xfId="0" applyFont="1" applyBorder="1" applyAlignment="1">
      <alignment vertical="center" wrapText="1"/>
    </xf>
    <xf numFmtId="0" fontId="0" fillId="0" borderId="11" xfId="0" applyFont="1" applyBorder="1" applyAlignment="1">
      <alignment vertical="center" wrapText="1"/>
    </xf>
    <xf numFmtId="199" fontId="0" fillId="0" borderId="11" xfId="0" applyNumberFormat="1" applyFont="1" applyBorder="1" applyAlignment="1">
      <alignment horizontal="left" vertical="center" wrapText="1"/>
    </xf>
    <xf numFmtId="199" fontId="0" fillId="0" borderId="11" xfId="0" applyNumberFormat="1" applyFont="1" applyBorder="1" applyAlignment="1">
      <alignment vertical="center"/>
    </xf>
    <xf numFmtId="199" fontId="0" fillId="0" borderId="11" xfId="0" applyNumberFormat="1" applyFont="1" applyBorder="1" applyAlignment="1">
      <alignment horizontal="right" vertical="center"/>
    </xf>
    <xf numFmtId="199" fontId="0" fillId="0" borderId="11"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199" fontId="0" fillId="0" borderId="0" xfId="0" applyNumberFormat="1" applyFont="1" applyBorder="1" applyAlignment="1">
      <alignment horizontal="left" vertical="center" wrapText="1"/>
    </xf>
    <xf numFmtId="199" fontId="0" fillId="0" borderId="0" xfId="0" applyNumberFormat="1" applyFont="1" applyBorder="1" applyAlignment="1">
      <alignment vertical="center"/>
    </xf>
    <xf numFmtId="199" fontId="0" fillId="0" borderId="0" xfId="0" applyNumberFormat="1" applyFont="1" applyBorder="1" applyAlignment="1">
      <alignment horizontal="right" vertical="center"/>
    </xf>
    <xf numFmtId="199" fontId="0" fillId="0" borderId="0" xfId="0" applyNumberFormat="1" applyFont="1" applyBorder="1" applyAlignment="1">
      <alignment horizontal="center" vertical="center" wrapText="1"/>
    </xf>
    <xf numFmtId="3" fontId="0" fillId="0" borderId="0" xfId="0" applyNumberFormat="1" applyFill="1" applyBorder="1" applyAlignment="1">
      <alignment vertical="center"/>
    </xf>
    <xf numFmtId="0" fontId="0" fillId="0" borderId="0" xfId="0" applyBorder="1" applyAlignment="1">
      <alignment horizontal="center" vertical="center"/>
    </xf>
    <xf numFmtId="0" fontId="12" fillId="0" borderId="0" xfId="0" applyFont="1" applyFill="1" applyAlignment="1">
      <alignment vertical="center"/>
    </xf>
    <xf numFmtId="0" fontId="4" fillId="4" borderId="25" xfId="0" applyFont="1" applyFill="1" applyBorder="1" applyAlignment="1">
      <alignment horizontal="center" vertical="center" wrapText="1"/>
    </xf>
    <xf numFmtId="0" fontId="4" fillId="0" borderId="28" xfId="0" applyFont="1" applyFill="1" applyBorder="1" applyAlignment="1">
      <alignment horizontal="justify" vertical="center" wrapText="1"/>
    </xf>
    <xf numFmtId="0" fontId="4" fillId="0" borderId="28" xfId="0" applyFont="1" applyBorder="1" applyAlignment="1">
      <alignment horizontal="justify" vertical="center" wrapText="1"/>
    </xf>
    <xf numFmtId="0" fontId="0" fillId="0" borderId="11" xfId="0" applyFont="1" applyFill="1" applyBorder="1" applyAlignment="1">
      <alignment horizontal="justify" vertical="center" wrapText="1"/>
    </xf>
    <xf numFmtId="0" fontId="4" fillId="0" borderId="29" xfId="0" applyFont="1" applyBorder="1" applyAlignment="1">
      <alignment horizontal="justify" vertical="center" wrapText="1"/>
    </xf>
    <xf numFmtId="0" fontId="0" fillId="0" borderId="30" xfId="0" applyFont="1" applyBorder="1" applyAlignment="1">
      <alignment horizontal="justify" vertical="center" wrapText="1"/>
    </xf>
    <xf numFmtId="199" fontId="0" fillId="0" borderId="30" xfId="0" applyNumberFormat="1" applyFont="1" applyBorder="1" applyAlignment="1">
      <alignment vertical="center"/>
    </xf>
    <xf numFmtId="3" fontId="0" fillId="0" borderId="30" xfId="0" applyNumberFormat="1" applyFill="1" applyBorder="1" applyAlignment="1">
      <alignment horizontal="right" vertical="center"/>
    </xf>
    <xf numFmtId="0" fontId="0" fillId="0" borderId="30" xfId="0" applyBorder="1" applyAlignment="1">
      <alignment horizontal="center" vertical="center"/>
    </xf>
    <xf numFmtId="0" fontId="0" fillId="0" borderId="19" xfId="0" applyBorder="1" applyAlignment="1">
      <alignment horizontal="center" vertical="center"/>
    </xf>
    <xf numFmtId="0" fontId="4"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0" fillId="0" borderId="0" xfId="0" applyFont="1" applyBorder="1" applyAlignment="1">
      <alignment vertical="center"/>
    </xf>
    <xf numFmtId="4" fontId="0" fillId="0" borderId="11" xfId="0" applyNumberFormat="1" applyFill="1" applyBorder="1" applyAlignment="1">
      <alignment horizontal="right" vertical="center"/>
    </xf>
    <xf numFmtId="3" fontId="0" fillId="0" borderId="30" xfId="0" applyNumberFormat="1" applyFill="1" applyBorder="1" applyAlignment="1">
      <alignment vertical="center"/>
    </xf>
    <xf numFmtId="199" fontId="12" fillId="0" borderId="0" xfId="0" applyNumberFormat="1" applyFont="1" applyBorder="1" applyAlignment="1">
      <alignment vertical="center"/>
    </xf>
    <xf numFmtId="0" fontId="4" fillId="4" borderId="2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0" borderId="0" xfId="0" applyFill="1" applyBorder="1" applyAlignment="1">
      <alignment vertical="center"/>
    </xf>
    <xf numFmtId="0" fontId="4" fillId="0" borderId="37" xfId="0" applyFont="1" applyBorder="1" applyAlignment="1">
      <alignment horizontal="justify" vertical="center" wrapText="1"/>
    </xf>
    <xf numFmtId="0" fontId="0" fillId="0" borderId="39" xfId="0" applyFont="1" applyBorder="1" applyAlignment="1">
      <alignment horizontal="justify" vertical="center" wrapText="1"/>
    </xf>
    <xf numFmtId="199" fontId="0" fillId="0" borderId="39" xfId="0" applyNumberFormat="1" applyFont="1" applyBorder="1" applyAlignment="1">
      <alignment vertical="center"/>
    </xf>
    <xf numFmtId="199" fontId="0" fillId="0" borderId="0" xfId="0" applyNumberFormat="1" applyFont="1" applyBorder="1" applyAlignment="1">
      <alignment horizontal="center" vertical="center"/>
    </xf>
    <xf numFmtId="199" fontId="0" fillId="0" borderId="11" xfId="0" applyNumberFormat="1" applyFont="1" applyBorder="1" applyAlignment="1">
      <alignment vertical="center" wrapText="1"/>
    </xf>
    <xf numFmtId="0" fontId="0" fillId="0" borderId="26" xfId="0" applyBorder="1" applyAlignment="1">
      <alignment horizontal="right" vertical="center"/>
    </xf>
    <xf numFmtId="0" fontId="0" fillId="0" borderId="27" xfId="0" applyBorder="1" applyAlignment="1">
      <alignment horizontal="right" vertical="center"/>
    </xf>
    <xf numFmtId="199" fontId="0" fillId="0" borderId="30" xfId="0" applyNumberFormat="1" applyFont="1" applyBorder="1" applyAlignment="1">
      <alignment vertical="center" wrapText="1"/>
    </xf>
    <xf numFmtId="0" fontId="0" fillId="0" borderId="30" xfId="0" applyBorder="1" applyAlignment="1">
      <alignment horizontal="right" vertical="center"/>
    </xf>
    <xf numFmtId="0" fontId="0" fillId="0" borderId="19" xfId="0" applyBorder="1" applyAlignment="1">
      <alignment horizontal="right" vertical="center"/>
    </xf>
    <xf numFmtId="0" fontId="6" fillId="4" borderId="26" xfId="0" applyFont="1" applyFill="1" applyBorder="1" applyAlignment="1">
      <alignment horizontal="left" vertical="center" wrapText="1"/>
    </xf>
    <xf numFmtId="0" fontId="7" fillId="0" borderId="11" xfId="0" applyFont="1" applyBorder="1" applyAlignment="1">
      <alignment horizontal="justify" vertical="center" wrapText="1"/>
    </xf>
    <xf numFmtId="0" fontId="0" fillId="0" borderId="0" xfId="0" applyFont="1" applyAlignment="1">
      <alignment vertical="center"/>
    </xf>
    <xf numFmtId="0" fontId="4" fillId="4" borderId="38" xfId="0" applyFont="1" applyFill="1" applyBorder="1" applyAlignment="1">
      <alignment horizontal="center" vertical="center" wrapText="1"/>
    </xf>
    <xf numFmtId="199" fontId="0" fillId="0" borderId="11" xfId="0" applyNumberFormat="1" applyFont="1" applyFill="1" applyBorder="1" applyAlignment="1">
      <alignment horizontal="center" vertical="center" wrapText="1"/>
    </xf>
    <xf numFmtId="201" fontId="0" fillId="0" borderId="11" xfId="19" applyNumberFormat="1" applyFill="1" applyBorder="1" applyAlignment="1">
      <alignment horizontal="right" vertical="center"/>
    </xf>
    <xf numFmtId="0" fontId="4"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199" fontId="0" fillId="0" borderId="30" xfId="0" applyNumberFormat="1" applyFont="1" applyFill="1" applyBorder="1" applyAlignment="1">
      <alignment horizontal="right" vertical="center"/>
    </xf>
    <xf numFmtId="199" fontId="0" fillId="0" borderId="30" xfId="0" applyNumberFormat="1" applyFont="1" applyFill="1" applyBorder="1" applyAlignment="1">
      <alignment horizontal="center" vertical="center" wrapText="1"/>
    </xf>
    <xf numFmtId="201" fontId="0" fillId="0" borderId="30" xfId="19" applyNumberFormat="1" applyFill="1" applyBorder="1" applyAlignment="1">
      <alignment horizontal="right" vertical="center"/>
    </xf>
    <xf numFmtId="0" fontId="16" fillId="0" borderId="15" xfId="0" applyFont="1" applyFill="1" applyBorder="1" applyAlignment="1">
      <alignment horizontal="center" vertical="center"/>
    </xf>
    <xf numFmtId="0" fontId="16" fillId="0" borderId="44" xfId="0" applyFont="1" applyFill="1" applyBorder="1" applyAlignment="1">
      <alignment horizontal="center" vertical="center"/>
    </xf>
    <xf numFmtId="0" fontId="4" fillId="4" borderId="45" xfId="0" applyFont="1" applyFill="1" applyBorder="1" applyAlignment="1">
      <alignment horizontal="center" vertical="center" wrapText="1"/>
    </xf>
    <xf numFmtId="0" fontId="4" fillId="4" borderId="26" xfId="0" applyFont="1" applyFill="1" applyBorder="1" applyAlignment="1">
      <alignment horizontal="left" vertical="center" wrapText="1"/>
    </xf>
    <xf numFmtId="0" fontId="4" fillId="4" borderId="46"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46" xfId="0" applyFont="1" applyFill="1" applyBorder="1" applyAlignment="1">
      <alignment horizontal="left" vertical="center" wrapText="1"/>
    </xf>
    <xf numFmtId="0" fontId="6" fillId="4" borderId="47"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0" xfId="0" applyFont="1" applyFill="1" applyBorder="1" applyAlignment="1">
      <alignment horizontal="center" vertical="center"/>
    </xf>
    <xf numFmtId="3" fontId="0" fillId="0" borderId="40" xfId="0" applyNumberFormat="1" applyFill="1" applyBorder="1" applyAlignment="1">
      <alignment vertical="center"/>
    </xf>
    <xf numFmtId="0" fontId="0" fillId="0" borderId="40" xfId="0" applyFill="1" applyBorder="1" applyAlignment="1">
      <alignment vertical="center"/>
    </xf>
    <xf numFmtId="0" fontId="0" fillId="0" borderId="48" xfId="0" applyFill="1" applyBorder="1" applyAlignment="1">
      <alignment vertical="center"/>
    </xf>
    <xf numFmtId="0" fontId="0" fillId="0" borderId="29" xfId="0" applyFont="1" applyBorder="1" applyAlignment="1">
      <alignment vertical="center" wrapText="1"/>
    </xf>
    <xf numFmtId="0" fontId="12" fillId="0" borderId="30" xfId="0" applyFont="1"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1" fillId="0" borderId="11" xfId="0" applyFont="1" applyBorder="1" applyAlignment="1">
      <alignment horizontal="center" vertical="center" wrapText="1"/>
    </xf>
    <xf numFmtId="0" fontId="6" fillId="2" borderId="2" xfId="0" applyFont="1" applyFill="1" applyBorder="1" applyAlignment="1">
      <alignment vertical="center" wrapText="1"/>
    </xf>
    <xf numFmtId="0" fontId="1" fillId="0" borderId="11" xfId="0" applyNumberFormat="1" applyFont="1" applyBorder="1" applyAlignment="1">
      <alignment horizontal="justify" vertical="center"/>
    </xf>
    <xf numFmtId="0" fontId="1" fillId="0" borderId="11" xfId="0" applyFont="1" applyBorder="1" applyAlignment="1">
      <alignment horizontal="left" vertical="center" wrapText="1"/>
    </xf>
    <xf numFmtId="0" fontId="1" fillId="0" borderId="11" xfId="0" applyFont="1" applyBorder="1" applyAlignment="1">
      <alignment vertical="center" wrapText="1"/>
    </xf>
    <xf numFmtId="0" fontId="1" fillId="0" borderId="11" xfId="23" applyFont="1" applyFill="1" applyBorder="1" applyAlignment="1">
      <alignment horizontal="left" vertical="center" wrapText="1"/>
      <protection/>
    </xf>
    <xf numFmtId="0" fontId="1" fillId="0" borderId="11" xfId="0" applyFont="1" applyFill="1" applyBorder="1" applyAlignment="1">
      <alignment vertical="center" wrapText="1"/>
    </xf>
    <xf numFmtId="173" fontId="9" fillId="0" borderId="24" xfId="23" applyNumberFormat="1" applyFont="1" applyFill="1" applyBorder="1" applyAlignment="1">
      <alignment horizontal="right" wrapText="1"/>
      <protection/>
    </xf>
    <xf numFmtId="0" fontId="26" fillId="0" borderId="11" xfId="0" applyFont="1" applyBorder="1" applyAlignment="1">
      <alignment horizontal="left" vertical="center" wrapText="1"/>
    </xf>
    <xf numFmtId="0" fontId="26" fillId="0" borderId="0" xfId="0" applyFont="1" applyBorder="1" applyAlignment="1">
      <alignment vertical="justify" wrapText="1" shrinkToFi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0" borderId="0" xfId="0" applyFont="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28" xfId="23" applyFont="1" applyFill="1" applyBorder="1" applyAlignment="1">
      <alignment horizontal="center" vertical="center" wrapText="1"/>
      <protection/>
    </xf>
    <xf numFmtId="0" fontId="1" fillId="0" borderId="49" xfId="23" applyFont="1" applyFill="1" applyBorder="1" applyAlignment="1">
      <alignment horizontal="center" vertical="center" wrapText="1" readingOrder="1"/>
      <protection/>
    </xf>
    <xf numFmtId="8" fontId="1" fillId="0" borderId="11" xfId="23" applyNumberFormat="1" applyFont="1" applyFill="1" applyBorder="1" applyAlignment="1">
      <alignment horizontal="center" vertical="center" wrapText="1"/>
      <protection/>
    </xf>
    <xf numFmtId="0" fontId="8" fillId="0" borderId="18" xfId="23" applyFont="1" applyFill="1" applyBorder="1" applyAlignment="1">
      <alignment horizontal="center" vertical="center" wrapText="1"/>
      <protection/>
    </xf>
    <xf numFmtId="0" fontId="8" fillId="0" borderId="49" xfId="23" applyFont="1" applyFill="1" applyBorder="1" applyAlignment="1">
      <alignment horizontal="center" vertical="center" wrapText="1"/>
      <protection/>
    </xf>
    <xf numFmtId="4" fontId="8" fillId="0" borderId="11" xfId="23" applyNumberFormat="1" applyFont="1" applyFill="1" applyBorder="1" applyAlignment="1">
      <alignment horizontal="center" vertical="center" wrapText="1"/>
      <protection/>
    </xf>
    <xf numFmtId="0" fontId="1" fillId="0" borderId="11" xfId="23" applyFont="1" applyFill="1" applyBorder="1" applyAlignment="1">
      <alignment horizontal="center" vertical="center" wrapText="1" readingOrder="1"/>
      <protection/>
    </xf>
    <xf numFmtId="0" fontId="1" fillId="0" borderId="11" xfId="23" applyFont="1" applyFill="1" applyBorder="1" applyAlignment="1">
      <alignment horizontal="center" vertical="center" wrapText="1" readingOrder="1"/>
      <protection/>
    </xf>
    <xf numFmtId="0" fontId="1" fillId="0" borderId="41" xfId="0" applyFont="1" applyBorder="1" applyAlignment="1">
      <alignment horizontal="center" vertical="center" wrapText="1"/>
    </xf>
    <xf numFmtId="0" fontId="22" fillId="0" borderId="0" xfId="0" applyFont="1" applyAlignment="1">
      <alignment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7" fillId="0" borderId="41" xfId="0" applyFont="1" applyBorder="1" applyAlignment="1">
      <alignment horizontal="center" vertical="center" wrapText="1"/>
    </xf>
    <xf numFmtId="0" fontId="6" fillId="0" borderId="42"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41" xfId="0" applyFont="1" applyBorder="1" applyAlignment="1">
      <alignment horizontal="left" vertical="center" wrapText="1"/>
    </xf>
    <xf numFmtId="0" fontId="7" fillId="0" borderId="11" xfId="23" applyFont="1" applyFill="1" applyBorder="1" applyAlignment="1">
      <alignment horizontal="center" vertical="center" wrapText="1"/>
      <protection/>
    </xf>
    <xf numFmtId="0" fontId="11" fillId="0" borderId="11" xfId="23" applyFont="1" applyFill="1" applyBorder="1" applyAlignment="1">
      <alignment horizontal="center" vertical="center" wrapText="1"/>
      <protection/>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1" fontId="1" fillId="0" borderId="0" xfId="0" applyNumberFormat="1" applyFont="1" applyFill="1" applyBorder="1" applyAlignment="1">
      <alignment vertical="center" wrapText="1"/>
    </xf>
    <xf numFmtId="173" fontId="9" fillId="0" borderId="24" xfId="23" applyNumberFormat="1" applyFont="1" applyFill="1" applyBorder="1" applyAlignment="1">
      <alignment horizontal="right" wrapText="1"/>
      <protection/>
    </xf>
    <xf numFmtId="0" fontId="1" fillId="0" borderId="0" xfId="0" applyFont="1" applyFill="1" applyAlignment="1">
      <alignment vertical="center" wrapText="1"/>
    </xf>
    <xf numFmtId="0" fontId="7" fillId="0" borderId="28"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 fillId="0" borderId="3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4" borderId="34" xfId="0" applyFont="1" applyFill="1" applyBorder="1" applyAlignment="1">
      <alignment horizontal="center" vertical="center" wrapText="1"/>
    </xf>
    <xf numFmtId="199" fontId="0" fillId="0" borderId="11" xfId="0" applyNumberFormat="1" applyFont="1" applyFill="1" applyBorder="1" applyAlignment="1">
      <alignment horizontal="center" vertical="center"/>
    </xf>
    <xf numFmtId="199" fontId="0" fillId="0" borderId="39" xfId="0" applyNumberFormat="1" applyFont="1" applyBorder="1" applyAlignment="1">
      <alignment horizontal="center" vertical="center"/>
    </xf>
    <xf numFmtId="0" fontId="16" fillId="6" borderId="34" xfId="0" applyFont="1" applyFill="1" applyBorder="1" applyAlignment="1">
      <alignment horizontal="center" vertical="center"/>
    </xf>
    <xf numFmtId="0" fontId="16" fillId="6" borderId="35"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50" xfId="0" applyFont="1" applyFill="1" applyBorder="1" applyAlignment="1">
      <alignment horizontal="center" vertical="center"/>
    </xf>
    <xf numFmtId="199" fontId="0" fillId="0" borderId="1" xfId="0" applyNumberFormat="1" applyFont="1" applyFill="1" applyBorder="1" applyAlignment="1">
      <alignment horizontal="right" vertical="center"/>
    </xf>
    <xf numFmtId="199" fontId="0" fillId="0" borderId="40" xfId="0" applyNumberFormat="1" applyFont="1" applyFill="1" applyBorder="1" applyAlignment="1">
      <alignment horizontal="right" vertical="center"/>
    </xf>
    <xf numFmtId="199" fontId="0" fillId="0" borderId="39" xfId="0" applyNumberFormat="1" applyFont="1" applyFill="1" applyBorder="1" applyAlignment="1">
      <alignment horizontal="right" vertical="center"/>
    </xf>
    <xf numFmtId="0" fontId="4" fillId="4" borderId="26" xfId="0" applyFont="1" applyFill="1" applyBorder="1" applyAlignment="1">
      <alignment horizontal="center" vertical="center" wrapText="1"/>
    </xf>
    <xf numFmtId="199" fontId="0" fillId="0" borderId="30" xfId="0" applyNumberFormat="1" applyFont="1" applyBorder="1" applyAlignment="1">
      <alignment horizontal="center" vertical="center"/>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4" fillId="2" borderId="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1" fillId="4" borderId="25"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3" fontId="0" fillId="0" borderId="11" xfId="0" applyNumberFormat="1" applyFill="1" applyBorder="1" applyAlignment="1">
      <alignment horizontal="right" vertical="center"/>
    </xf>
    <xf numFmtId="199" fontId="0" fillId="0" borderId="11" xfId="0" applyNumberFormat="1" applyFont="1" applyBorder="1" applyAlignment="1">
      <alignment horizontal="center" vertical="center"/>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 xfId="0" applyFill="1" applyBorder="1" applyAlignment="1">
      <alignment horizontal="center" vertical="center"/>
    </xf>
    <xf numFmtId="0" fontId="0" fillId="0" borderId="39" xfId="0" applyFill="1" applyBorder="1" applyAlignment="1">
      <alignment horizontal="center" vertical="center"/>
    </xf>
    <xf numFmtId="0" fontId="16" fillId="6" borderId="52" xfId="0" applyFont="1" applyFill="1" applyBorder="1" applyAlignment="1">
      <alignment horizontal="center" vertical="center"/>
    </xf>
    <xf numFmtId="0" fontId="16" fillId="6" borderId="53" xfId="0" applyFont="1" applyFill="1" applyBorder="1" applyAlignment="1">
      <alignment horizontal="center" vertical="center"/>
    </xf>
    <xf numFmtId="0" fontId="13" fillId="0"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0" fillId="0" borderId="1"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2"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1" xfId="0" applyFont="1" applyFill="1" applyBorder="1" applyAlignment="1">
      <alignment horizontal="left" vertical="center"/>
    </xf>
    <xf numFmtId="0" fontId="0" fillId="0" borderId="39"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40" xfId="0" applyFill="1" applyBorder="1" applyAlignment="1">
      <alignment horizontal="center" vertical="center"/>
    </xf>
    <xf numFmtId="0" fontId="5" fillId="0" borderId="11" xfId="0"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 fillId="5" borderId="0" xfId="0" applyFont="1" applyFill="1" applyAlignment="1">
      <alignment vertical="center" wrapText="1"/>
    </xf>
  </cellXfs>
  <cellStyles count="10">
    <cellStyle name="Normal" xfId="0"/>
    <cellStyle name="Followed Hyperlink" xfId="15"/>
    <cellStyle name="Percent" xfId="16"/>
    <cellStyle name="Euro" xfId="17"/>
    <cellStyle name="Hyperlink" xfId="18"/>
    <cellStyle name="Comma" xfId="19"/>
    <cellStyle name="Comma [0]" xfId="20"/>
    <cellStyle name="Currency" xfId="21"/>
    <cellStyle name="Currency [0]" xfId="22"/>
    <cellStyle name="Normala_2014-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8"/>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990600</xdr:rowOff>
    </xdr:to>
    <xdr:pic>
      <xdr:nvPicPr>
        <xdr:cNvPr id="1" name="Picture 1"/>
        <xdr:cNvPicPr preferRelativeResize="1">
          <a:picLocks noChangeAspect="1"/>
        </xdr:cNvPicPr>
      </xdr:nvPicPr>
      <xdr:blipFill>
        <a:blip r:embed="rId1"/>
        <a:stretch>
          <a:fillRect/>
        </a:stretch>
      </xdr:blipFill>
      <xdr:spPr>
        <a:xfrm>
          <a:off x="38100" y="47625"/>
          <a:ext cx="200977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1381125</xdr:colOff>
      <xdr:row>0</xdr:row>
      <xdr:rowOff>1047750</xdr:rowOff>
    </xdr:to>
    <xdr:pic>
      <xdr:nvPicPr>
        <xdr:cNvPr id="1" name="Picture 1"/>
        <xdr:cNvPicPr preferRelativeResize="1">
          <a:picLocks noChangeAspect="1"/>
        </xdr:cNvPicPr>
      </xdr:nvPicPr>
      <xdr:blipFill>
        <a:blip r:embed="rId1"/>
        <a:stretch>
          <a:fillRect/>
        </a:stretch>
      </xdr:blipFill>
      <xdr:spPr>
        <a:xfrm>
          <a:off x="0" y="0"/>
          <a:ext cx="13811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0</xdr:row>
      <xdr:rowOff>1133475</xdr:rowOff>
    </xdr:to>
    <xdr:pic>
      <xdr:nvPicPr>
        <xdr:cNvPr id="2" name="Picture 3"/>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952500</xdr:rowOff>
    </xdr:to>
    <xdr:pic>
      <xdr:nvPicPr>
        <xdr:cNvPr id="1" name="Picture 1"/>
        <xdr:cNvPicPr preferRelativeResize="1">
          <a:picLocks noChangeAspect="1"/>
        </xdr:cNvPicPr>
      </xdr:nvPicPr>
      <xdr:blipFill>
        <a:blip r:embed="rId1"/>
        <a:stretch>
          <a:fillRect/>
        </a:stretch>
      </xdr:blipFill>
      <xdr:spPr>
        <a:xfrm>
          <a:off x="0" y="0"/>
          <a:ext cx="160020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0</xdr:row>
      <xdr:rowOff>1133475</xdr:rowOff>
    </xdr:to>
    <xdr:pic>
      <xdr:nvPicPr>
        <xdr:cNvPr id="2" name="Picture 8"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1514475</xdr:colOff>
      <xdr:row>1</xdr:row>
      <xdr:rowOff>142875</xdr:rowOff>
    </xdr:to>
    <xdr:pic>
      <xdr:nvPicPr>
        <xdr:cNvPr id="1" name="Picture 10"/>
        <xdr:cNvPicPr preferRelativeResize="1">
          <a:picLocks noChangeAspect="1"/>
        </xdr:cNvPicPr>
      </xdr:nvPicPr>
      <xdr:blipFill>
        <a:blip r:embed="rId1"/>
        <a:stretch>
          <a:fillRect/>
        </a:stretch>
      </xdr:blipFill>
      <xdr:spPr>
        <a:xfrm>
          <a:off x="0" y="0"/>
          <a:ext cx="1514475"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0</xdr:row>
      <xdr:rowOff>1133475</xdr:rowOff>
    </xdr:to>
    <xdr:pic>
      <xdr:nvPicPr>
        <xdr:cNvPr id="2" name="Picture 2"/>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3:J13"/>
  <sheetViews>
    <sheetView workbookViewId="0" topLeftCell="A1">
      <selection activeCell="F12" sqref="F12"/>
    </sheetView>
  </sheetViews>
  <sheetFormatPr defaultColWidth="11.421875" defaultRowHeight="12.75"/>
  <cols>
    <col min="2" max="2" width="6.7109375" style="46" customWidth="1"/>
    <col min="3" max="3" width="18.140625" style="11" bestFit="1" customWidth="1"/>
    <col min="4" max="4" width="59.00390625" style="47" customWidth="1"/>
    <col min="5" max="5" width="11.421875" style="11" customWidth="1"/>
    <col min="6" max="6" width="44.140625" style="0" customWidth="1"/>
    <col min="7" max="7" width="21.8515625" style="0" customWidth="1"/>
  </cols>
  <sheetData>
    <row r="2" ht="13.5" thickBot="1"/>
    <row r="3" spans="2:4" ht="82.5" customHeight="1" thickBot="1">
      <c r="B3" s="348" t="s">
        <v>932</v>
      </c>
      <c r="C3" s="349"/>
      <c r="D3" s="350"/>
    </row>
    <row r="4" spans="2:7" ht="32.25" customHeight="1" thickBot="1">
      <c r="B4" s="69" t="s">
        <v>921</v>
      </c>
      <c r="C4" s="48" t="s">
        <v>922</v>
      </c>
      <c r="D4" s="49" t="s">
        <v>923</v>
      </c>
      <c r="E4" s="50"/>
      <c r="F4" s="42"/>
      <c r="G4" s="42"/>
    </row>
    <row r="5" spans="2:7" ht="25.5">
      <c r="B5" s="60" t="s">
        <v>184</v>
      </c>
      <c r="C5" s="63" t="s">
        <v>911</v>
      </c>
      <c r="D5" s="51" t="s">
        <v>924</v>
      </c>
      <c r="E5" s="45"/>
      <c r="F5" s="45"/>
      <c r="G5" s="45"/>
    </row>
    <row r="6" spans="2:7" ht="25.5">
      <c r="B6" s="61" t="s">
        <v>185</v>
      </c>
      <c r="C6" s="64" t="s">
        <v>912</v>
      </c>
      <c r="D6" s="52" t="s">
        <v>913</v>
      </c>
      <c r="E6" s="45"/>
      <c r="F6" s="45"/>
      <c r="G6" s="53"/>
    </row>
    <row r="7" spans="2:7" ht="26.25" customHeight="1">
      <c r="B7" s="61" t="s">
        <v>186</v>
      </c>
      <c r="C7" s="65" t="s">
        <v>914</v>
      </c>
      <c r="D7" s="52" t="s">
        <v>925</v>
      </c>
      <c r="E7" s="44"/>
      <c r="F7" s="42"/>
      <c r="G7" s="42"/>
    </row>
    <row r="8" spans="2:10" ht="26.25" customHeight="1">
      <c r="B8" s="61" t="s">
        <v>187</v>
      </c>
      <c r="C8" s="64" t="s">
        <v>915</v>
      </c>
      <c r="D8" s="52" t="s">
        <v>926</v>
      </c>
      <c r="E8" s="54"/>
      <c r="F8" s="42"/>
      <c r="G8" s="42"/>
      <c r="H8" s="55"/>
      <c r="I8" s="45"/>
      <c r="J8" s="56"/>
    </row>
    <row r="9" spans="2:10" ht="25.5">
      <c r="B9" s="61" t="s">
        <v>188</v>
      </c>
      <c r="C9" s="66" t="s">
        <v>916</v>
      </c>
      <c r="D9" s="52" t="s">
        <v>927</v>
      </c>
      <c r="E9" s="53"/>
      <c r="F9" s="57"/>
      <c r="G9" s="57"/>
      <c r="H9" s="55"/>
      <c r="I9" s="45"/>
      <c r="J9" s="56"/>
    </row>
    <row r="10" spans="2:10" ht="25.5">
      <c r="B10" s="61" t="s">
        <v>189</v>
      </c>
      <c r="C10" s="67" t="s">
        <v>917</v>
      </c>
      <c r="D10" s="52" t="s">
        <v>928</v>
      </c>
      <c r="E10" s="53"/>
      <c r="F10" s="57"/>
      <c r="G10" s="57"/>
      <c r="H10" s="55"/>
      <c r="I10" s="45"/>
      <c r="J10" s="56"/>
    </row>
    <row r="11" spans="2:10" ht="25.5">
      <c r="B11" s="61" t="s">
        <v>190</v>
      </c>
      <c r="C11" s="67" t="s">
        <v>918</v>
      </c>
      <c r="D11" s="52" t="s">
        <v>929</v>
      </c>
      <c r="E11" s="53"/>
      <c r="F11" s="57"/>
      <c r="G11" s="57"/>
      <c r="H11" s="55"/>
      <c r="I11" s="45"/>
      <c r="J11" s="56"/>
    </row>
    <row r="12" spans="2:7" ht="28.5" customHeight="1">
      <c r="B12" s="61" t="s">
        <v>191</v>
      </c>
      <c r="C12" s="65" t="s">
        <v>919</v>
      </c>
      <c r="D12" s="52" t="s">
        <v>930</v>
      </c>
      <c r="E12" s="44"/>
      <c r="F12" s="42"/>
      <c r="G12" s="42"/>
    </row>
    <row r="13" spans="2:7" ht="27" customHeight="1" thickBot="1">
      <c r="B13" s="62" t="s">
        <v>933</v>
      </c>
      <c r="C13" s="68" t="s">
        <v>920</v>
      </c>
      <c r="D13" s="58" t="s">
        <v>931</v>
      </c>
      <c r="E13" s="9"/>
      <c r="F13" s="59"/>
      <c r="G13" s="42"/>
    </row>
  </sheetData>
  <mergeCells count="1">
    <mergeCell ref="B3:D3"/>
  </mergeCells>
  <printOptions/>
  <pageMargins left="0.75" right="0.75" top="1" bottom="1" header="0" footer="0"/>
  <pageSetup orientation="portrait" paperSize="9"/>
  <ignoredErrors>
    <ignoredError sqref="B5:B13" numberStoredAsText="1"/>
  </ignoredErrors>
</worksheet>
</file>

<file path=xl/worksheets/sheet10.xml><?xml version="1.0" encoding="utf-8"?>
<worksheet xmlns="http://schemas.openxmlformats.org/spreadsheetml/2006/main" xmlns:r="http://schemas.openxmlformats.org/officeDocument/2006/relationships">
  <dimension ref="A2:O326"/>
  <sheetViews>
    <sheetView zoomScale="75" zoomScaleNormal="75" workbookViewId="0" topLeftCell="A1">
      <selection activeCell="D37" sqref="D37"/>
    </sheetView>
  </sheetViews>
  <sheetFormatPr defaultColWidth="11.421875" defaultRowHeight="12.75"/>
  <cols>
    <col min="1" max="1" width="46.28125" style="7" customWidth="1"/>
    <col min="2" max="2" width="37.421875" style="7" customWidth="1"/>
    <col min="3" max="3" width="21.8515625" style="7" customWidth="1"/>
    <col min="4" max="4" width="33.8515625" style="1" customWidth="1"/>
    <col min="5" max="5" width="28.28125" style="7" customWidth="1"/>
    <col min="6" max="6" width="47.00390625" style="7" customWidth="1"/>
    <col min="7" max="7" width="37.8515625" style="7" customWidth="1"/>
    <col min="8" max="8" width="11.8515625" style="1" customWidth="1"/>
    <col min="9" max="16384" width="11.421875" style="1" customWidth="1"/>
  </cols>
  <sheetData>
    <row r="1" ht="98.25" customHeight="1"/>
    <row r="2" spans="1:2" ht="26.25" customHeight="1">
      <c r="A2" s="20" t="s">
        <v>765</v>
      </c>
      <c r="B2" s="103">
        <v>2016</v>
      </c>
    </row>
    <row r="3" spans="1:7" ht="42.75" customHeight="1">
      <c r="A3" s="20" t="s">
        <v>766</v>
      </c>
      <c r="B3" s="103">
        <v>3</v>
      </c>
      <c r="C3" s="8"/>
      <c r="D3" s="2"/>
      <c r="E3" s="8"/>
      <c r="F3" s="8"/>
      <c r="G3" s="8"/>
    </row>
    <row r="4" spans="1:7" ht="27" customHeight="1" thickBot="1">
      <c r="A4" s="19"/>
      <c r="B4" s="8"/>
      <c r="C4" s="8"/>
      <c r="D4" s="2"/>
      <c r="E4" s="8"/>
      <c r="F4" s="8"/>
      <c r="G4" s="8"/>
    </row>
    <row r="5" spans="1:8" ht="24" customHeight="1">
      <c r="A5" s="351" t="s">
        <v>768</v>
      </c>
      <c r="B5" s="352"/>
      <c r="C5" s="352"/>
      <c r="D5" s="352"/>
      <c r="E5" s="352"/>
      <c r="F5" s="352"/>
      <c r="G5" s="353"/>
      <c r="H5" s="9"/>
    </row>
    <row r="6" spans="1:9" ht="24.75" thickBot="1">
      <c r="A6" s="22" t="s">
        <v>104</v>
      </c>
      <c r="B6" s="4" t="s">
        <v>105</v>
      </c>
      <c r="C6" s="4" t="s">
        <v>106</v>
      </c>
      <c r="D6" s="5" t="s">
        <v>107</v>
      </c>
      <c r="E6" s="4" t="s">
        <v>110</v>
      </c>
      <c r="F6" s="4" t="s">
        <v>109</v>
      </c>
      <c r="G6" s="6" t="s">
        <v>108</v>
      </c>
      <c r="I6" s="1" t="s">
        <v>103</v>
      </c>
    </row>
    <row r="7" spans="1:15" ht="26.25" customHeight="1">
      <c r="A7" s="366" t="s">
        <v>244</v>
      </c>
      <c r="B7" s="367"/>
      <c r="C7" s="91"/>
      <c r="D7" s="91"/>
      <c r="E7" s="91"/>
      <c r="F7" s="91"/>
      <c r="G7" s="92"/>
      <c r="I7" s="3"/>
      <c r="J7" s="3"/>
      <c r="M7" s="10"/>
      <c r="N7" s="10"/>
      <c r="O7" s="3"/>
    </row>
    <row r="8" spans="1:8" s="95" customFormat="1" ht="173.25" customHeight="1">
      <c r="A8" s="109" t="s">
        <v>245</v>
      </c>
      <c r="B8" s="110" t="s">
        <v>246</v>
      </c>
      <c r="C8" s="110" t="s">
        <v>247</v>
      </c>
      <c r="D8" s="93"/>
      <c r="E8" s="110" t="s">
        <v>248</v>
      </c>
      <c r="F8" s="111" t="s">
        <v>249</v>
      </c>
      <c r="G8" s="112"/>
      <c r="H8" s="113"/>
    </row>
    <row r="9" spans="1:8" s="95" customFormat="1" ht="220.5" customHeight="1">
      <c r="A9" s="109" t="s">
        <v>250</v>
      </c>
      <c r="B9" s="110" t="s">
        <v>251</v>
      </c>
      <c r="C9" s="110" t="s">
        <v>252</v>
      </c>
      <c r="D9" s="110"/>
      <c r="E9" s="110" t="s">
        <v>253</v>
      </c>
      <c r="F9" s="111" t="s">
        <v>254</v>
      </c>
      <c r="G9" s="106"/>
      <c r="H9" s="113"/>
    </row>
    <row r="10" spans="1:10" ht="153">
      <c r="A10" s="109" t="s">
        <v>255</v>
      </c>
      <c r="B10" s="110" t="s">
        <v>256</v>
      </c>
      <c r="C10" s="110" t="s">
        <v>257</v>
      </c>
      <c r="D10" s="110"/>
      <c r="E10" s="110" t="s">
        <v>258</v>
      </c>
      <c r="F10" s="111"/>
      <c r="G10" s="106"/>
      <c r="I10" s="3"/>
      <c r="J10" s="3"/>
    </row>
    <row r="11" spans="1:10" ht="102">
      <c r="A11" s="114" t="s">
        <v>259</v>
      </c>
      <c r="B11" s="110" t="s">
        <v>260</v>
      </c>
      <c r="C11" s="110" t="s">
        <v>261</v>
      </c>
      <c r="D11" s="93"/>
      <c r="E11" s="110" t="s">
        <v>262</v>
      </c>
      <c r="F11" s="111" t="s">
        <v>263</v>
      </c>
      <c r="G11" s="107"/>
      <c r="I11" s="3"/>
      <c r="J11" s="3"/>
    </row>
    <row r="12" spans="1:10" ht="153">
      <c r="A12" s="115" t="s">
        <v>264</v>
      </c>
      <c r="B12" s="110" t="s">
        <v>265</v>
      </c>
      <c r="C12" s="110" t="s">
        <v>266</v>
      </c>
      <c r="D12" s="93"/>
      <c r="E12" s="110" t="s">
        <v>267</v>
      </c>
      <c r="F12" s="111" t="s">
        <v>268</v>
      </c>
      <c r="G12" s="116" t="s">
        <v>269</v>
      </c>
      <c r="I12" s="3"/>
      <c r="J12" s="3"/>
    </row>
    <row r="13" spans="1:7" ht="165.75">
      <c r="A13" s="109" t="s">
        <v>270</v>
      </c>
      <c r="B13" s="110" t="s">
        <v>271</v>
      </c>
      <c r="C13" s="110" t="s">
        <v>266</v>
      </c>
      <c r="D13" s="93"/>
      <c r="E13" s="111" t="s">
        <v>271</v>
      </c>
      <c r="F13" s="111" t="s">
        <v>272</v>
      </c>
      <c r="G13" s="116" t="s">
        <v>273</v>
      </c>
    </row>
    <row r="14" spans="1:7" ht="140.25">
      <c r="A14" s="109" t="s">
        <v>274</v>
      </c>
      <c r="B14" s="110" t="s">
        <v>275</v>
      </c>
      <c r="C14" s="110" t="s">
        <v>276</v>
      </c>
      <c r="D14" s="111" t="s">
        <v>277</v>
      </c>
      <c r="E14" s="111" t="s">
        <v>278</v>
      </c>
      <c r="F14" s="111" t="s">
        <v>279</v>
      </c>
      <c r="G14" s="116"/>
    </row>
    <row r="15" spans="1:7" ht="140.25">
      <c r="A15" s="109" t="s">
        <v>280</v>
      </c>
      <c r="B15" s="110" t="s">
        <v>281</v>
      </c>
      <c r="C15" s="110" t="s">
        <v>282</v>
      </c>
      <c r="D15" s="117" t="s">
        <v>283</v>
      </c>
      <c r="E15" s="111" t="s">
        <v>284</v>
      </c>
      <c r="F15" s="111" t="s">
        <v>875</v>
      </c>
      <c r="G15" s="116" t="s">
        <v>996</v>
      </c>
    </row>
    <row r="16" spans="1:7" ht="153">
      <c r="A16" s="115" t="s">
        <v>874</v>
      </c>
      <c r="B16" s="110" t="s">
        <v>883</v>
      </c>
      <c r="C16" s="110" t="s">
        <v>884</v>
      </c>
      <c r="D16" s="104"/>
      <c r="E16" s="111" t="s">
        <v>885</v>
      </c>
      <c r="F16" s="111"/>
      <c r="G16" s="116" t="s">
        <v>886</v>
      </c>
    </row>
    <row r="17" spans="1:10" ht="192.75" customHeight="1">
      <c r="A17" s="115" t="s">
        <v>887</v>
      </c>
      <c r="B17" s="110" t="s">
        <v>526</v>
      </c>
      <c r="C17" s="110" t="s">
        <v>266</v>
      </c>
      <c r="D17" s="105"/>
      <c r="E17" s="110" t="s">
        <v>267</v>
      </c>
      <c r="F17" s="111" t="s">
        <v>268</v>
      </c>
      <c r="G17" s="116" t="s">
        <v>536</v>
      </c>
      <c r="I17" s="3"/>
      <c r="J17" s="3"/>
    </row>
    <row r="18" spans="1:7" ht="150" customHeight="1" thickBot="1">
      <c r="A18" s="118" t="s">
        <v>997</v>
      </c>
      <c r="B18" s="119" t="s">
        <v>998</v>
      </c>
      <c r="C18" s="119" t="s">
        <v>266</v>
      </c>
      <c r="D18" s="108"/>
      <c r="E18" s="119" t="s">
        <v>999</v>
      </c>
      <c r="F18" s="120" t="s">
        <v>1000</v>
      </c>
      <c r="G18" s="121"/>
    </row>
    <row r="317" ht="12" thickBot="1"/>
    <row r="318" ht="22.5">
      <c r="B318" s="17" t="s">
        <v>757</v>
      </c>
    </row>
    <row r="319" ht="22.5">
      <c r="B319" s="18" t="s">
        <v>758</v>
      </c>
    </row>
    <row r="320" ht="45">
      <c r="B320" s="18" t="s">
        <v>537</v>
      </c>
    </row>
    <row r="321" ht="45">
      <c r="B321" s="18" t="s">
        <v>759</v>
      </c>
    </row>
    <row r="322" ht="33.75">
      <c r="B322" s="18" t="s">
        <v>760</v>
      </c>
    </row>
    <row r="323" ht="22.5">
      <c r="B323" s="18" t="s">
        <v>761</v>
      </c>
    </row>
    <row r="324" ht="22.5">
      <c r="B324" s="18" t="s">
        <v>762</v>
      </c>
    </row>
    <row r="325" ht="22.5">
      <c r="B325" s="18" t="s">
        <v>763</v>
      </c>
    </row>
    <row r="326" ht="22.5">
      <c r="B326" s="18" t="s">
        <v>764</v>
      </c>
    </row>
  </sheetData>
  <mergeCells count="2">
    <mergeCell ref="A5:G5"/>
    <mergeCell ref="A7:B7"/>
  </mergeCells>
  <dataValidations count="1">
    <dataValidation type="list" allowBlank="1" showInputMessage="1" showErrorMessage="1" prompt="Zerrendatik aukeratu dagokizun departamentuaren izena" sqref="A7:B7">
      <formula1>$B$318:$B$326</formula1>
    </dataValidation>
  </dataValidations>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44"/>
  <sheetViews>
    <sheetView workbookViewId="0" topLeftCell="A1">
      <selection activeCell="D24" sqref="D24"/>
    </sheetView>
  </sheetViews>
  <sheetFormatPr defaultColWidth="11.421875" defaultRowHeight="12.75"/>
  <cols>
    <col min="1" max="1" width="41.8515625" style="0" bestFit="1" customWidth="1"/>
  </cols>
  <sheetData>
    <row r="1" ht="13.5" thickBot="1">
      <c r="A1" s="30" t="s">
        <v>435</v>
      </c>
    </row>
    <row r="2" ht="12.75">
      <c r="A2" s="12" t="s">
        <v>111</v>
      </c>
    </row>
    <row r="3" ht="12.75">
      <c r="A3" s="14" t="s">
        <v>114</v>
      </c>
    </row>
    <row r="4" ht="12.75">
      <c r="A4" s="14" t="s">
        <v>117</v>
      </c>
    </row>
    <row r="5" ht="12.75">
      <c r="A5" s="14" t="s">
        <v>120</v>
      </c>
    </row>
    <row r="6" ht="12.75">
      <c r="A6" s="14" t="s">
        <v>123</v>
      </c>
    </row>
    <row r="7" ht="12.75">
      <c r="A7" s="14" t="s">
        <v>126</v>
      </c>
    </row>
    <row r="8" ht="12.75">
      <c r="A8" s="14" t="s">
        <v>130</v>
      </c>
    </row>
    <row r="9" ht="12.75">
      <c r="A9" s="14" t="s">
        <v>504</v>
      </c>
    </row>
    <row r="10" ht="12.75">
      <c r="A10" s="14" t="s">
        <v>133</v>
      </c>
    </row>
    <row r="11" ht="12.75">
      <c r="A11" s="14" t="s">
        <v>136</v>
      </c>
    </row>
    <row r="12" ht="12.75">
      <c r="A12" s="14" t="s">
        <v>139</v>
      </c>
    </row>
    <row r="13" ht="12.75">
      <c r="A13" s="14" t="s">
        <v>141</v>
      </c>
    </row>
    <row r="14" ht="12.75">
      <c r="A14" s="14" t="s">
        <v>143</v>
      </c>
    </row>
    <row r="15" ht="12.75">
      <c r="A15" s="14" t="s">
        <v>505</v>
      </c>
    </row>
    <row r="16" ht="12.75">
      <c r="A16" s="14" t="s">
        <v>145</v>
      </c>
    </row>
    <row r="17" ht="12.75">
      <c r="A17" s="14" t="s">
        <v>148</v>
      </c>
    </row>
    <row r="18" ht="12.75">
      <c r="A18" s="14" t="s">
        <v>150</v>
      </c>
    </row>
    <row r="19" ht="12.75">
      <c r="A19" s="14" t="s">
        <v>152</v>
      </c>
    </row>
    <row r="20" ht="12.75">
      <c r="A20" s="14" t="s">
        <v>155</v>
      </c>
    </row>
    <row r="21" ht="12.75">
      <c r="A21" s="14" t="s">
        <v>158</v>
      </c>
    </row>
    <row r="22" ht="12.75">
      <c r="A22" s="14" t="s">
        <v>160</v>
      </c>
    </row>
    <row r="23" ht="12.75">
      <c r="A23" s="14" t="s">
        <v>162</v>
      </c>
    </row>
    <row r="24" ht="12.75">
      <c r="A24" s="23" t="s">
        <v>506</v>
      </c>
    </row>
    <row r="25" ht="12.75">
      <c r="A25" s="14" t="s">
        <v>165</v>
      </c>
    </row>
    <row r="26" ht="12.75">
      <c r="A26" s="14" t="s">
        <v>168</v>
      </c>
    </row>
    <row r="27" ht="12.75">
      <c r="A27" s="14" t="s">
        <v>170</v>
      </c>
    </row>
    <row r="28" ht="12.75">
      <c r="A28" s="14" t="s">
        <v>172</v>
      </c>
    </row>
    <row r="29" ht="12.75">
      <c r="A29" s="14" t="s">
        <v>174</v>
      </c>
    </row>
    <row r="30" ht="12.75">
      <c r="A30" s="14" t="s">
        <v>176</v>
      </c>
    </row>
    <row r="31" ht="12.75">
      <c r="A31" s="14" t="s">
        <v>177</v>
      </c>
    </row>
    <row r="32" ht="12.75">
      <c r="A32" s="14" t="s">
        <v>180</v>
      </c>
    </row>
    <row r="33" ht="12.75">
      <c r="A33" s="14" t="s">
        <v>181</v>
      </c>
    </row>
    <row r="34" ht="12.75">
      <c r="A34" s="14" t="s">
        <v>182</v>
      </c>
    </row>
    <row r="35" ht="12.75">
      <c r="A35" s="14" t="s">
        <v>183</v>
      </c>
    </row>
    <row r="36" ht="12.75">
      <c r="A36" s="14" t="s">
        <v>726</v>
      </c>
    </row>
    <row r="37" ht="12.75">
      <c r="A37" s="14" t="s">
        <v>727</v>
      </c>
    </row>
    <row r="38" ht="12.75">
      <c r="A38" s="14" t="s">
        <v>728</v>
      </c>
    </row>
    <row r="39" ht="12.75">
      <c r="A39" s="14" t="s">
        <v>729</v>
      </c>
    </row>
    <row r="40" ht="12.75">
      <c r="A40" s="14" t="s">
        <v>730</v>
      </c>
    </row>
    <row r="41" ht="12.75">
      <c r="A41" s="14" t="s">
        <v>731</v>
      </c>
    </row>
    <row r="42" ht="12.75">
      <c r="A42" s="14" t="s">
        <v>732</v>
      </c>
    </row>
    <row r="43" ht="12.75">
      <c r="A43" s="14" t="s">
        <v>734</v>
      </c>
    </row>
    <row r="44" ht="13.5" thickBot="1">
      <c r="A44" s="16" t="s">
        <v>735</v>
      </c>
    </row>
  </sheetData>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58"/>
  <sheetViews>
    <sheetView workbookViewId="0" topLeftCell="A1">
      <selection activeCell="D139" sqref="D139"/>
    </sheetView>
  </sheetViews>
  <sheetFormatPr defaultColWidth="11.421875" defaultRowHeight="12.75"/>
  <cols>
    <col min="1" max="1" width="64.57421875" style="0" bestFit="1" customWidth="1"/>
  </cols>
  <sheetData>
    <row r="1" ht="25.5">
      <c r="A1" s="31" t="s">
        <v>436</v>
      </c>
    </row>
    <row r="2" ht="12.75">
      <c r="A2" s="33" t="s">
        <v>438</v>
      </c>
    </row>
    <row r="3" ht="12.75">
      <c r="A3" s="33" t="s">
        <v>439</v>
      </c>
    </row>
    <row r="4" ht="12.75">
      <c r="A4" s="33" t="s">
        <v>440</v>
      </c>
    </row>
    <row r="5" ht="12.75">
      <c r="A5" s="33" t="s">
        <v>441</v>
      </c>
    </row>
    <row r="6" ht="12.75">
      <c r="A6" s="33" t="s">
        <v>442</v>
      </c>
    </row>
    <row r="7" ht="12.75">
      <c r="A7" s="33" t="s">
        <v>443</v>
      </c>
    </row>
    <row r="8" ht="12.75">
      <c r="A8" s="33" t="s">
        <v>444</v>
      </c>
    </row>
    <row r="9" ht="12.75">
      <c r="A9" s="33" t="s">
        <v>445</v>
      </c>
    </row>
    <row r="10" ht="12.75">
      <c r="A10" s="33" t="s">
        <v>447</v>
      </c>
    </row>
    <row r="11" ht="12.75">
      <c r="A11" s="33" t="s">
        <v>446</v>
      </c>
    </row>
    <row r="12" ht="12.75">
      <c r="A12" s="33" t="s">
        <v>448</v>
      </c>
    </row>
    <row r="13" ht="12.75">
      <c r="A13" s="33" t="s">
        <v>449</v>
      </c>
    </row>
    <row r="14" ht="12.75">
      <c r="A14" s="34" t="s">
        <v>450</v>
      </c>
    </row>
    <row r="15" ht="12.75">
      <c r="A15" s="33" t="s">
        <v>452</v>
      </c>
    </row>
    <row r="16" ht="12.75">
      <c r="A16" s="33" t="s">
        <v>451</v>
      </c>
    </row>
    <row r="17" ht="12.75">
      <c r="A17" s="33" t="s">
        <v>454</v>
      </c>
    </row>
    <row r="18" ht="12.75">
      <c r="A18" s="33" t="s">
        <v>453</v>
      </c>
    </row>
    <row r="19" ht="12.75">
      <c r="A19" s="33" t="s">
        <v>456</v>
      </c>
    </row>
    <row r="20" ht="12.75">
      <c r="A20" s="33" t="s">
        <v>455</v>
      </c>
    </row>
    <row r="21" ht="12.75">
      <c r="A21" s="33" t="s">
        <v>457</v>
      </c>
    </row>
    <row r="22" ht="12.75">
      <c r="A22" s="33" t="s">
        <v>458</v>
      </c>
    </row>
    <row r="23" ht="12.75">
      <c r="A23" s="33" t="s">
        <v>459</v>
      </c>
    </row>
    <row r="24" ht="12.75">
      <c r="A24" s="33" t="s">
        <v>460</v>
      </c>
    </row>
    <row r="25" ht="12.75">
      <c r="A25" s="33" t="s">
        <v>461</v>
      </c>
    </row>
    <row r="26" ht="12.75">
      <c r="A26" s="34" t="s">
        <v>462</v>
      </c>
    </row>
    <row r="27" ht="12.75">
      <c r="A27" s="33" t="s">
        <v>178</v>
      </c>
    </row>
    <row r="28" ht="12.75">
      <c r="A28" s="33" t="s">
        <v>463</v>
      </c>
    </row>
    <row r="29" ht="12.75">
      <c r="A29" s="33" t="s">
        <v>464</v>
      </c>
    </row>
    <row r="30" ht="12.75">
      <c r="A30" s="33" t="s">
        <v>465</v>
      </c>
    </row>
    <row r="31" ht="12.75">
      <c r="A31" s="33" t="s">
        <v>466</v>
      </c>
    </row>
    <row r="32" ht="12.75">
      <c r="A32" s="33" t="s">
        <v>467</v>
      </c>
    </row>
    <row r="33" ht="12.75">
      <c r="A33" s="33" t="s">
        <v>468</v>
      </c>
    </row>
    <row r="34" ht="12.75">
      <c r="A34" s="33" t="s">
        <v>480</v>
      </c>
    </row>
    <row r="35" ht="12.75">
      <c r="A35" s="33" t="s">
        <v>481</v>
      </c>
    </row>
    <row r="36" ht="12.75">
      <c r="A36" s="33" t="s">
        <v>482</v>
      </c>
    </row>
    <row r="37" ht="12.75">
      <c r="A37" s="33" t="s">
        <v>413</v>
      </c>
    </row>
    <row r="38" ht="12.75">
      <c r="A38" s="33" t="s">
        <v>414</v>
      </c>
    </row>
    <row r="39" ht="12.75">
      <c r="A39" s="33" t="s">
        <v>415</v>
      </c>
    </row>
    <row r="40" ht="12.75">
      <c r="A40" s="33" t="s">
        <v>8</v>
      </c>
    </row>
    <row r="41" ht="12.75">
      <c r="A41" s="33" t="s">
        <v>9</v>
      </c>
    </row>
    <row r="42" ht="12.75">
      <c r="A42" s="33" t="s">
        <v>10</v>
      </c>
    </row>
    <row r="43" ht="12.75">
      <c r="A43" s="33" t="s">
        <v>11</v>
      </c>
    </row>
    <row r="44" ht="12.75">
      <c r="A44" s="33" t="s">
        <v>737</v>
      </c>
    </row>
    <row r="45" ht="12.75">
      <c r="A45" s="33" t="s">
        <v>12</v>
      </c>
    </row>
    <row r="46" ht="12.75">
      <c r="A46" s="33" t="s">
        <v>13</v>
      </c>
    </row>
    <row r="47" ht="12.75">
      <c r="A47" s="33" t="s">
        <v>14</v>
      </c>
    </row>
    <row r="48" ht="12.75">
      <c r="A48" s="33" t="s">
        <v>15</v>
      </c>
    </row>
    <row r="49" ht="12.75">
      <c r="A49" s="33" t="s">
        <v>16</v>
      </c>
    </row>
    <row r="50" ht="12.75">
      <c r="A50" s="33" t="s">
        <v>17</v>
      </c>
    </row>
    <row r="51" ht="12.75">
      <c r="A51" s="33" t="s">
        <v>18</v>
      </c>
    </row>
    <row r="52" ht="12.75">
      <c r="A52" s="33" t="s">
        <v>739</v>
      </c>
    </row>
    <row r="53" ht="12.75">
      <c r="A53" s="33" t="s">
        <v>19</v>
      </c>
    </row>
    <row r="54" ht="12.75">
      <c r="A54" s="33" t="s">
        <v>20</v>
      </c>
    </row>
    <row r="55" ht="12.75">
      <c r="A55" s="33" t="s">
        <v>22</v>
      </c>
    </row>
    <row r="56" ht="12.75">
      <c r="A56" s="33" t="s">
        <v>21</v>
      </c>
    </row>
    <row r="57" ht="12.75">
      <c r="A57" s="33" t="s">
        <v>23</v>
      </c>
    </row>
    <row r="58" ht="12.75">
      <c r="A58" s="33" t="s">
        <v>24</v>
      </c>
    </row>
    <row r="59" ht="12.75">
      <c r="A59" s="33" t="s">
        <v>26</v>
      </c>
    </row>
    <row r="60" ht="12.75">
      <c r="A60" s="33" t="s">
        <v>25</v>
      </c>
    </row>
    <row r="61" ht="12.75">
      <c r="A61" s="33" t="s">
        <v>27</v>
      </c>
    </row>
    <row r="62" ht="12.75">
      <c r="A62" s="33" t="s">
        <v>28</v>
      </c>
    </row>
    <row r="63" ht="12.75">
      <c r="A63" s="33" t="s">
        <v>29</v>
      </c>
    </row>
    <row r="64" ht="12.75">
      <c r="A64" s="33" t="s">
        <v>30</v>
      </c>
    </row>
    <row r="65" ht="12.75">
      <c r="A65" s="33" t="s">
        <v>31</v>
      </c>
    </row>
    <row r="66" ht="12.75">
      <c r="A66" s="33" t="s">
        <v>32</v>
      </c>
    </row>
    <row r="67" ht="12.75">
      <c r="A67" s="33" t="s">
        <v>33</v>
      </c>
    </row>
    <row r="68" ht="12.75">
      <c r="A68" s="33" t="s">
        <v>34</v>
      </c>
    </row>
    <row r="69" ht="12.75">
      <c r="A69" s="33" t="s">
        <v>54</v>
      </c>
    </row>
    <row r="70" ht="12.75">
      <c r="A70" s="34" t="s">
        <v>55</v>
      </c>
    </row>
    <row r="71" ht="12.75">
      <c r="A71" s="33" t="s">
        <v>56</v>
      </c>
    </row>
    <row r="72" ht="12.75">
      <c r="A72" s="33" t="s">
        <v>57</v>
      </c>
    </row>
    <row r="73" ht="12.75">
      <c r="A73" s="33" t="s">
        <v>58</v>
      </c>
    </row>
    <row r="74" ht="12.75">
      <c r="A74" s="33" t="s">
        <v>59</v>
      </c>
    </row>
    <row r="75" ht="12.75">
      <c r="A75" s="33" t="s">
        <v>60</v>
      </c>
    </row>
    <row r="76" ht="12.75">
      <c r="A76" s="33" t="s">
        <v>61</v>
      </c>
    </row>
    <row r="77" ht="12.75">
      <c r="A77" s="33" t="s">
        <v>62</v>
      </c>
    </row>
    <row r="78" ht="12.75">
      <c r="A78" s="33" t="s">
        <v>63</v>
      </c>
    </row>
    <row r="79" ht="12.75">
      <c r="A79" s="33" t="s">
        <v>64</v>
      </c>
    </row>
    <row r="80" ht="12.75">
      <c r="A80" s="33" t="s">
        <v>744</v>
      </c>
    </row>
    <row r="81" ht="12.75">
      <c r="A81" s="33" t="s">
        <v>53</v>
      </c>
    </row>
    <row r="82" ht="12.75">
      <c r="A82" s="33" t="s">
        <v>52</v>
      </c>
    </row>
    <row r="83" ht="12.75">
      <c r="A83" s="33" t="s">
        <v>51</v>
      </c>
    </row>
    <row r="84" ht="12.75">
      <c r="A84" s="33" t="s">
        <v>50</v>
      </c>
    </row>
    <row r="85" ht="12.75">
      <c r="A85" s="33" t="s">
        <v>49</v>
      </c>
    </row>
    <row r="86" ht="12.75">
      <c r="A86" s="33" t="s">
        <v>48</v>
      </c>
    </row>
    <row r="87" ht="12.75">
      <c r="A87" s="33" t="s">
        <v>65</v>
      </c>
    </row>
    <row r="88" ht="12.75">
      <c r="A88" s="33" t="s">
        <v>67</v>
      </c>
    </row>
    <row r="89" ht="12.75">
      <c r="A89" s="33" t="s">
        <v>66</v>
      </c>
    </row>
    <row r="90" ht="12.75">
      <c r="A90" s="33" t="s">
        <v>68</v>
      </c>
    </row>
    <row r="91" ht="12.75">
      <c r="A91" s="33" t="s">
        <v>69</v>
      </c>
    </row>
    <row r="92" ht="12.75">
      <c r="A92" s="33" t="s">
        <v>70</v>
      </c>
    </row>
    <row r="93" ht="12.75">
      <c r="A93" s="33" t="s">
        <v>71</v>
      </c>
    </row>
    <row r="94" ht="12.75">
      <c r="A94" s="33" t="s">
        <v>72</v>
      </c>
    </row>
    <row r="95" ht="12.75">
      <c r="A95" s="33" t="s">
        <v>73</v>
      </c>
    </row>
    <row r="96" ht="12.75">
      <c r="A96" s="33" t="s">
        <v>74</v>
      </c>
    </row>
    <row r="97" ht="12.75">
      <c r="A97" s="33" t="s">
        <v>75</v>
      </c>
    </row>
    <row r="98" ht="12.75">
      <c r="A98" s="33" t="s">
        <v>76</v>
      </c>
    </row>
    <row r="99" ht="12.75">
      <c r="A99" s="33" t="s">
        <v>77</v>
      </c>
    </row>
    <row r="100" ht="12.75">
      <c r="A100" s="33" t="s">
        <v>749</v>
      </c>
    </row>
    <row r="101" ht="12.75">
      <c r="A101" s="33" t="s">
        <v>78</v>
      </c>
    </row>
    <row r="102" ht="12.75">
      <c r="A102" s="33" t="s">
        <v>80</v>
      </c>
    </row>
    <row r="103" ht="12.75">
      <c r="A103" s="33" t="s">
        <v>81</v>
      </c>
    </row>
    <row r="104" ht="12.75">
      <c r="A104" s="33" t="s">
        <v>79</v>
      </c>
    </row>
    <row r="105" ht="12.75">
      <c r="A105" s="33" t="s">
        <v>82</v>
      </c>
    </row>
    <row r="106" ht="12.75">
      <c r="A106" s="33" t="s">
        <v>83</v>
      </c>
    </row>
    <row r="107" ht="12.75">
      <c r="A107" s="33" t="s">
        <v>84</v>
      </c>
    </row>
    <row r="108" ht="12.75">
      <c r="A108" s="33" t="s">
        <v>85</v>
      </c>
    </row>
    <row r="109" ht="12.75">
      <c r="A109" s="33" t="s">
        <v>86</v>
      </c>
    </row>
    <row r="110" ht="12.75">
      <c r="A110" s="33" t="s">
        <v>87</v>
      </c>
    </row>
    <row r="111" ht="12.75">
      <c r="A111" s="33" t="s">
        <v>89</v>
      </c>
    </row>
    <row r="112" ht="12.75">
      <c r="A112" s="33" t="s">
        <v>90</v>
      </c>
    </row>
    <row r="113" ht="12.75">
      <c r="A113" s="33" t="s">
        <v>88</v>
      </c>
    </row>
    <row r="114" ht="12.75">
      <c r="A114" s="33" t="s">
        <v>91</v>
      </c>
    </row>
    <row r="115" ht="12.75">
      <c r="A115" s="33" t="s">
        <v>92</v>
      </c>
    </row>
    <row r="116" ht="12.75">
      <c r="A116" s="33" t="s">
        <v>93</v>
      </c>
    </row>
    <row r="117" ht="12.75">
      <c r="A117" s="33" t="s">
        <v>94</v>
      </c>
    </row>
    <row r="118" ht="12.75">
      <c r="A118" s="33" t="s">
        <v>95</v>
      </c>
    </row>
    <row r="119" ht="12.75">
      <c r="A119" s="33" t="s">
        <v>96</v>
      </c>
    </row>
    <row r="120" ht="12.75">
      <c r="A120" s="33" t="s">
        <v>750</v>
      </c>
    </row>
    <row r="121" ht="12.75">
      <c r="A121" s="33" t="s">
        <v>98</v>
      </c>
    </row>
    <row r="122" ht="12.75">
      <c r="A122" s="33" t="s">
        <v>97</v>
      </c>
    </row>
    <row r="123" ht="12.75">
      <c r="A123" s="33" t="s">
        <v>99</v>
      </c>
    </row>
    <row r="124" ht="12.75">
      <c r="A124" s="33" t="s">
        <v>102</v>
      </c>
    </row>
    <row r="125" ht="12.75">
      <c r="A125" s="33" t="s">
        <v>100</v>
      </c>
    </row>
    <row r="126" ht="12.75">
      <c r="A126" s="33" t="s">
        <v>101</v>
      </c>
    </row>
    <row r="127" ht="12.75">
      <c r="A127" s="33" t="s">
        <v>47</v>
      </c>
    </row>
    <row r="128" ht="12.75">
      <c r="A128" s="33" t="s">
        <v>46</v>
      </c>
    </row>
    <row r="129" ht="12.75">
      <c r="A129" s="33" t="s">
        <v>45</v>
      </c>
    </row>
    <row r="130" ht="12.75">
      <c r="A130" s="33" t="s">
        <v>751</v>
      </c>
    </row>
    <row r="131" ht="12.75">
      <c r="A131" s="33" t="s">
        <v>752</v>
      </c>
    </row>
    <row r="132" ht="12.75">
      <c r="A132" s="33" t="s">
        <v>44</v>
      </c>
    </row>
    <row r="133" ht="12.75">
      <c r="A133" s="33" t="s">
        <v>753</v>
      </c>
    </row>
    <row r="134" ht="12.75">
      <c r="A134" s="33" t="s">
        <v>754</v>
      </c>
    </row>
    <row r="135" ht="12.75">
      <c r="A135" s="33" t="s">
        <v>43</v>
      </c>
    </row>
    <row r="136" ht="12.75">
      <c r="A136" s="33" t="s">
        <v>42</v>
      </c>
    </row>
    <row r="137" ht="12.75">
      <c r="A137" s="33" t="s">
        <v>41</v>
      </c>
    </row>
    <row r="138" ht="12.75">
      <c r="A138" s="33" t="s">
        <v>40</v>
      </c>
    </row>
    <row r="139" ht="12.75">
      <c r="A139" s="33" t="s">
        <v>39</v>
      </c>
    </row>
    <row r="140" ht="12.75">
      <c r="A140" s="33" t="s">
        <v>38</v>
      </c>
    </row>
    <row r="141" ht="12.75">
      <c r="A141" s="33" t="s">
        <v>37</v>
      </c>
    </row>
    <row r="142" ht="12.75">
      <c r="A142" s="33" t="s">
        <v>36</v>
      </c>
    </row>
    <row r="143" ht="12.75">
      <c r="A143" s="33" t="s">
        <v>35</v>
      </c>
    </row>
    <row r="144" ht="12.75">
      <c r="A144" s="33" t="s">
        <v>479</v>
      </c>
    </row>
    <row r="145" ht="12.75">
      <c r="A145" s="33" t="s">
        <v>478</v>
      </c>
    </row>
    <row r="146" ht="12.75">
      <c r="A146" s="33" t="s">
        <v>477</v>
      </c>
    </row>
    <row r="147" ht="12.75">
      <c r="A147" s="33" t="s">
        <v>476</v>
      </c>
    </row>
    <row r="148" ht="12.75">
      <c r="A148" s="33" t="s">
        <v>475</v>
      </c>
    </row>
    <row r="149" ht="12.75">
      <c r="A149" s="33" t="s">
        <v>474</v>
      </c>
    </row>
    <row r="150" ht="12.75">
      <c r="A150" s="33" t="s">
        <v>473</v>
      </c>
    </row>
    <row r="151" ht="12.75">
      <c r="A151" s="33" t="s">
        <v>472</v>
      </c>
    </row>
    <row r="152" ht="12.75">
      <c r="A152" s="33" t="s">
        <v>755</v>
      </c>
    </row>
    <row r="153" ht="12.75">
      <c r="A153" s="33" t="s">
        <v>470</v>
      </c>
    </row>
    <row r="154" ht="12.75">
      <c r="A154" s="33" t="s">
        <v>471</v>
      </c>
    </row>
    <row r="155" ht="12.75">
      <c r="A155" s="33" t="s">
        <v>756</v>
      </c>
    </row>
    <row r="156" ht="13.5" thickBot="1">
      <c r="A156" s="35" t="s">
        <v>469</v>
      </c>
    </row>
    <row r="157" ht="12.75">
      <c r="A157" s="24"/>
    </row>
    <row r="158" ht="12.75">
      <c r="A158" s="11"/>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1"/>
  <sheetViews>
    <sheetView workbookViewId="0" topLeftCell="A1">
      <selection activeCell="F11" sqref="F11"/>
    </sheetView>
  </sheetViews>
  <sheetFormatPr defaultColWidth="11.421875" defaultRowHeight="12.75"/>
  <cols>
    <col min="1" max="1" width="42.00390625" style="0" customWidth="1"/>
  </cols>
  <sheetData>
    <row r="1" ht="15.75" customHeight="1">
      <c r="A1" s="31" t="s">
        <v>437</v>
      </c>
    </row>
    <row r="2" ht="12.75">
      <c r="A2" s="32" t="s">
        <v>112</v>
      </c>
    </row>
    <row r="3" ht="12.75">
      <c r="A3" s="32" t="s">
        <v>115</v>
      </c>
    </row>
    <row r="4" ht="12.75">
      <c r="A4" s="32" t="s">
        <v>118</v>
      </c>
    </row>
    <row r="5" ht="12.75">
      <c r="A5" s="32" t="s">
        <v>121</v>
      </c>
    </row>
    <row r="6" ht="12.75">
      <c r="A6" s="32" t="s">
        <v>124</v>
      </c>
    </row>
    <row r="7" ht="25.5">
      <c r="A7" s="32" t="s">
        <v>127</v>
      </c>
    </row>
    <row r="8" ht="12.75">
      <c r="A8" s="32" t="s">
        <v>131</v>
      </c>
    </row>
    <row r="9" ht="12.75">
      <c r="A9" s="32" t="s">
        <v>134</v>
      </c>
    </row>
    <row r="10" ht="12.75">
      <c r="A10" s="32" t="s">
        <v>137</v>
      </c>
    </row>
    <row r="11" ht="13.5" thickBot="1">
      <c r="A11" s="25" t="s">
        <v>406</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29"/>
  <sheetViews>
    <sheetView workbookViewId="0" topLeftCell="A1">
      <selection activeCell="C43" sqref="C43"/>
    </sheetView>
  </sheetViews>
  <sheetFormatPr defaultColWidth="11.421875" defaultRowHeight="12.75"/>
  <cols>
    <col min="1" max="1" width="52.7109375" style="0" customWidth="1"/>
  </cols>
  <sheetData>
    <row r="1" ht="13.5" thickBot="1">
      <c r="A1" s="13" t="s">
        <v>113</v>
      </c>
    </row>
    <row r="2" ht="13.5" thickBot="1">
      <c r="A2" s="15" t="s">
        <v>116</v>
      </c>
    </row>
    <row r="3" ht="13.5" thickBot="1">
      <c r="A3" s="15" t="s">
        <v>119</v>
      </c>
    </row>
    <row r="4" ht="13.5" thickBot="1">
      <c r="A4" s="15" t="s">
        <v>122</v>
      </c>
    </row>
    <row r="5" ht="13.5" thickBot="1">
      <c r="A5" s="15" t="s">
        <v>125</v>
      </c>
    </row>
    <row r="6" ht="13.5" thickBot="1">
      <c r="A6" s="15" t="s">
        <v>128</v>
      </c>
    </row>
    <row r="7" ht="13.5" thickBot="1">
      <c r="A7" s="15" t="s">
        <v>132</v>
      </c>
    </row>
    <row r="8" ht="13.5" thickBot="1">
      <c r="A8" s="15" t="s">
        <v>135</v>
      </c>
    </row>
    <row r="9" ht="13.5" thickBot="1">
      <c r="A9" s="15" t="s">
        <v>138</v>
      </c>
    </row>
    <row r="10" ht="13.5" thickBot="1">
      <c r="A10" s="15" t="s">
        <v>140</v>
      </c>
    </row>
    <row r="11" ht="13.5" thickBot="1">
      <c r="A11" s="15" t="s">
        <v>142</v>
      </c>
    </row>
    <row r="12" ht="13.5" thickBot="1">
      <c r="A12" s="15" t="s">
        <v>144</v>
      </c>
    </row>
    <row r="13" ht="13.5" thickBot="1">
      <c r="A13" s="15" t="s">
        <v>146</v>
      </c>
    </row>
    <row r="14" ht="13.5" thickBot="1">
      <c r="A14" s="15" t="s">
        <v>149</v>
      </c>
    </row>
    <row r="15" ht="13.5" thickBot="1">
      <c r="A15" s="15" t="s">
        <v>151</v>
      </c>
    </row>
    <row r="16" ht="13.5" thickBot="1">
      <c r="A16" s="15" t="s">
        <v>153</v>
      </c>
    </row>
    <row r="17" ht="13.5" thickBot="1">
      <c r="A17" s="15" t="s">
        <v>156</v>
      </c>
    </row>
    <row r="18" ht="13.5" thickBot="1">
      <c r="A18" s="15" t="s">
        <v>159</v>
      </c>
    </row>
    <row r="19" ht="13.5" thickBot="1">
      <c r="A19" s="15" t="s">
        <v>161</v>
      </c>
    </row>
    <row r="20" ht="13.5" thickBot="1">
      <c r="A20" s="15" t="s">
        <v>163</v>
      </c>
    </row>
    <row r="21" ht="13.5" thickBot="1">
      <c r="A21" s="15" t="s">
        <v>166</v>
      </c>
    </row>
    <row r="22" ht="13.5" thickBot="1">
      <c r="A22" s="15" t="s">
        <v>169</v>
      </c>
    </row>
    <row r="23" ht="13.5" thickBot="1">
      <c r="A23" s="15" t="s">
        <v>171</v>
      </c>
    </row>
    <row r="24" ht="13.5" thickBot="1">
      <c r="A24" s="15" t="s">
        <v>173</v>
      </c>
    </row>
    <row r="25" ht="13.5" thickBot="1">
      <c r="A25" s="15" t="s">
        <v>175</v>
      </c>
    </row>
    <row r="26" ht="13.5" thickBot="1">
      <c r="A26" s="25" t="s">
        <v>407</v>
      </c>
    </row>
    <row r="27" ht="26.25" thickBot="1">
      <c r="A27" s="25" t="s">
        <v>408</v>
      </c>
    </row>
    <row r="28" ht="13.5" thickBot="1">
      <c r="A28" s="25" t="s">
        <v>409</v>
      </c>
    </row>
    <row r="29" ht="13.5" thickBot="1">
      <c r="A29" s="25" t="s">
        <v>410</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A19"/>
  <sheetViews>
    <sheetView workbookViewId="0" topLeftCell="A1">
      <selection activeCell="C13" sqref="C13"/>
    </sheetView>
  </sheetViews>
  <sheetFormatPr defaultColWidth="11.421875" defaultRowHeight="12.75"/>
  <cols>
    <col min="1" max="1" width="21.8515625" style="0" customWidth="1"/>
  </cols>
  <sheetData>
    <row r="1" ht="13.5" thickBot="1">
      <c r="A1" s="30" t="s">
        <v>910</v>
      </c>
    </row>
    <row r="2" ht="12.75">
      <c r="A2" s="26" t="s">
        <v>147</v>
      </c>
    </row>
    <row r="3" ht="12.75">
      <c r="A3" s="27" t="s">
        <v>179</v>
      </c>
    </row>
    <row r="4" ht="12.75">
      <c r="A4" s="27" t="s">
        <v>733</v>
      </c>
    </row>
    <row r="5" ht="12.75">
      <c r="A5" s="27" t="s">
        <v>154</v>
      </c>
    </row>
    <row r="6" ht="12.75">
      <c r="A6" s="27" t="s">
        <v>740</v>
      </c>
    </row>
    <row r="7" ht="12.75">
      <c r="A7" s="27" t="s">
        <v>746</v>
      </c>
    </row>
    <row r="8" ht="12.75">
      <c r="A8" s="27" t="s">
        <v>164</v>
      </c>
    </row>
    <row r="9" ht="12.75">
      <c r="A9" s="27" t="s">
        <v>167</v>
      </c>
    </row>
    <row r="10" ht="12.75">
      <c r="A10" s="27" t="s">
        <v>736</v>
      </c>
    </row>
    <row r="11" ht="12.75">
      <c r="A11" s="27" t="s">
        <v>748</v>
      </c>
    </row>
    <row r="12" ht="12.75">
      <c r="A12" s="27" t="s">
        <v>747</v>
      </c>
    </row>
    <row r="13" ht="12.75">
      <c r="A13" s="27" t="s">
        <v>129</v>
      </c>
    </row>
    <row r="14" ht="12.75">
      <c r="A14" s="27" t="s">
        <v>157</v>
      </c>
    </row>
    <row r="15" ht="12.75">
      <c r="A15" s="27" t="s">
        <v>738</v>
      </c>
    </row>
    <row r="16" ht="12.75">
      <c r="A16" s="27" t="s">
        <v>741</v>
      </c>
    </row>
    <row r="17" ht="12.75">
      <c r="A17" s="27" t="s">
        <v>742</v>
      </c>
    </row>
    <row r="18" ht="15" customHeight="1">
      <c r="A18" s="28" t="s">
        <v>743</v>
      </c>
    </row>
    <row r="19" ht="12" customHeight="1">
      <c r="A19" s="29" t="s">
        <v>745</v>
      </c>
    </row>
  </sheetData>
  <printOptions/>
  <pageMargins left="0.75" right="0.75" top="1" bottom="1"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89"/>
  <sheetViews>
    <sheetView workbookViewId="0" topLeftCell="A1">
      <selection activeCell="F28" sqref="F28"/>
    </sheetView>
  </sheetViews>
  <sheetFormatPr defaultColWidth="11.421875" defaultRowHeight="12.75"/>
  <cols>
    <col min="1" max="1" width="41.00390625" style="0" customWidth="1"/>
  </cols>
  <sheetData>
    <row r="1" ht="13.5" thickBot="1"/>
    <row r="2" ht="13.5" thickBot="1">
      <c r="A2" s="30" t="s">
        <v>566</v>
      </c>
    </row>
    <row r="3" s="40" customFormat="1" ht="13.5" thickBot="1">
      <c r="A3" s="39" t="s">
        <v>567</v>
      </c>
    </row>
    <row r="4" s="40" customFormat="1" ht="13.5" thickBot="1">
      <c r="A4" s="41" t="s">
        <v>568</v>
      </c>
    </row>
    <row r="5" s="40" customFormat="1" ht="13.5" thickBot="1">
      <c r="A5" s="41" t="s">
        <v>569</v>
      </c>
    </row>
    <row r="6" s="40" customFormat="1" ht="13.5" thickBot="1">
      <c r="A6" s="41" t="s">
        <v>570</v>
      </c>
    </row>
    <row r="7" s="40" customFormat="1" ht="13.5" thickBot="1">
      <c r="A7" s="41" t="s">
        <v>571</v>
      </c>
    </row>
    <row r="8" s="40" customFormat="1" ht="13.5" thickBot="1">
      <c r="A8" s="41" t="s">
        <v>129</v>
      </c>
    </row>
    <row r="9" s="40" customFormat="1" ht="13.5" thickBot="1">
      <c r="A9" s="41" t="s">
        <v>572</v>
      </c>
    </row>
    <row r="10" s="40" customFormat="1" ht="13.5" thickBot="1">
      <c r="A10" s="41" t="s">
        <v>573</v>
      </c>
    </row>
    <row r="11" s="40" customFormat="1" ht="13.5" thickBot="1">
      <c r="A11" s="41" t="s">
        <v>574</v>
      </c>
    </row>
    <row r="12" s="40" customFormat="1" ht="13.5" thickBot="1">
      <c r="A12" s="41" t="s">
        <v>575</v>
      </c>
    </row>
    <row r="13" s="40" customFormat="1" ht="13.5" thickBot="1">
      <c r="A13" s="41" t="s">
        <v>576</v>
      </c>
    </row>
    <row r="14" s="40" customFormat="1" ht="13.5" thickBot="1">
      <c r="A14" s="41" t="s">
        <v>577</v>
      </c>
    </row>
    <row r="15" s="40" customFormat="1" ht="13.5" thickBot="1">
      <c r="A15" s="41" t="s">
        <v>147</v>
      </c>
    </row>
    <row r="16" s="40" customFormat="1" ht="13.5" thickBot="1">
      <c r="A16" s="41" t="s">
        <v>578</v>
      </c>
    </row>
    <row r="17" s="40" customFormat="1" ht="13.5" thickBot="1">
      <c r="A17" s="41" t="s">
        <v>579</v>
      </c>
    </row>
    <row r="18" s="40" customFormat="1" ht="13.5" thickBot="1">
      <c r="A18" s="41" t="s">
        <v>154</v>
      </c>
    </row>
    <row r="19" s="40" customFormat="1" ht="13.5" thickBot="1">
      <c r="A19" s="41" t="s">
        <v>157</v>
      </c>
    </row>
    <row r="20" s="40" customFormat="1" ht="13.5" thickBot="1">
      <c r="A20" s="41" t="s">
        <v>580</v>
      </c>
    </row>
    <row r="21" s="40" customFormat="1" ht="13.5" thickBot="1">
      <c r="A21" s="41" t="s">
        <v>581</v>
      </c>
    </row>
    <row r="22" s="40" customFormat="1" ht="13.5" thickBot="1">
      <c r="A22" s="41" t="s">
        <v>164</v>
      </c>
    </row>
    <row r="23" s="40" customFormat="1" ht="13.5" thickBot="1">
      <c r="A23" s="41" t="s">
        <v>167</v>
      </c>
    </row>
    <row r="24" s="40" customFormat="1" ht="13.5" thickBot="1">
      <c r="A24" s="41" t="s">
        <v>582</v>
      </c>
    </row>
    <row r="25" s="40" customFormat="1" ht="13.5" thickBot="1">
      <c r="A25" s="41" t="s">
        <v>583</v>
      </c>
    </row>
    <row r="26" s="40" customFormat="1" ht="13.5" thickBot="1">
      <c r="A26" s="41" t="s">
        <v>584</v>
      </c>
    </row>
    <row r="27" s="40" customFormat="1" ht="13.5" thickBot="1">
      <c r="A27" s="41" t="s">
        <v>585</v>
      </c>
    </row>
    <row r="28" s="40" customFormat="1" ht="13.5" thickBot="1">
      <c r="A28" s="41" t="s">
        <v>586</v>
      </c>
    </row>
    <row r="29" s="40" customFormat="1" ht="13.5" thickBot="1">
      <c r="A29" s="41" t="s">
        <v>179</v>
      </c>
    </row>
    <row r="30" s="40" customFormat="1" ht="13.5" thickBot="1">
      <c r="A30" s="41" t="s">
        <v>587</v>
      </c>
    </row>
    <row r="31" s="40" customFormat="1" ht="13.5" thickBot="1">
      <c r="A31" s="41" t="s">
        <v>588</v>
      </c>
    </row>
    <row r="32" s="40" customFormat="1" ht="13.5" thickBot="1">
      <c r="A32" s="41" t="s">
        <v>589</v>
      </c>
    </row>
    <row r="33" s="40" customFormat="1" ht="13.5" thickBot="1">
      <c r="A33" s="41" t="s">
        <v>590</v>
      </c>
    </row>
    <row r="34" s="40" customFormat="1" ht="13.5" thickBot="1">
      <c r="A34" s="41" t="s">
        <v>591</v>
      </c>
    </row>
    <row r="35" s="40" customFormat="1" ht="13.5" thickBot="1">
      <c r="A35" s="41" t="s">
        <v>592</v>
      </c>
    </row>
    <row r="36" s="40" customFormat="1" ht="13.5" thickBot="1">
      <c r="A36" s="41" t="s">
        <v>593</v>
      </c>
    </row>
    <row r="37" s="40" customFormat="1" ht="13.5" thickBot="1">
      <c r="A37" s="41" t="s">
        <v>594</v>
      </c>
    </row>
    <row r="38" s="40" customFormat="1" ht="13.5" thickBot="1">
      <c r="A38" s="41" t="s">
        <v>595</v>
      </c>
    </row>
    <row r="39" s="40" customFormat="1" ht="13.5" thickBot="1">
      <c r="A39" s="41" t="s">
        <v>596</v>
      </c>
    </row>
    <row r="40" s="40" customFormat="1" ht="13.5" thickBot="1">
      <c r="A40" s="41" t="s">
        <v>733</v>
      </c>
    </row>
    <row r="41" s="40" customFormat="1" ht="13.5" thickBot="1">
      <c r="A41" s="41" t="s">
        <v>597</v>
      </c>
    </row>
    <row r="42" s="40" customFormat="1" ht="13.5" thickBot="1">
      <c r="A42" s="41" t="s">
        <v>598</v>
      </c>
    </row>
    <row r="43" s="40" customFormat="1" ht="13.5" thickBot="1">
      <c r="A43" s="41" t="s">
        <v>599</v>
      </c>
    </row>
    <row r="44" s="40" customFormat="1" ht="13.5" thickBot="1">
      <c r="A44" s="41" t="s">
        <v>600</v>
      </c>
    </row>
    <row r="45" s="40" customFormat="1" ht="13.5" thickBot="1">
      <c r="A45" s="41" t="s">
        <v>736</v>
      </c>
    </row>
    <row r="46" s="40" customFormat="1" ht="13.5" thickBot="1">
      <c r="A46" s="41" t="s">
        <v>601</v>
      </c>
    </row>
    <row r="47" s="40" customFormat="1" ht="13.5" thickBot="1">
      <c r="A47" s="41" t="s">
        <v>602</v>
      </c>
    </row>
    <row r="48" s="40" customFormat="1" ht="13.5" thickBot="1">
      <c r="A48" s="41" t="s">
        <v>603</v>
      </c>
    </row>
    <row r="49" s="40" customFormat="1" ht="13.5" thickBot="1">
      <c r="A49" s="41" t="s">
        <v>604</v>
      </c>
    </row>
    <row r="50" s="40" customFormat="1" ht="13.5" thickBot="1">
      <c r="A50" s="41" t="s">
        <v>605</v>
      </c>
    </row>
    <row r="51" s="40" customFormat="1" ht="13.5" thickBot="1">
      <c r="A51" s="41" t="s">
        <v>606</v>
      </c>
    </row>
    <row r="52" s="40" customFormat="1" ht="13.5" thickBot="1">
      <c r="A52" s="41" t="s">
        <v>607</v>
      </c>
    </row>
    <row r="53" s="40" customFormat="1" ht="13.5" thickBot="1">
      <c r="A53" s="41" t="s">
        <v>738</v>
      </c>
    </row>
    <row r="54" s="40" customFormat="1" ht="13.5" thickBot="1">
      <c r="A54" s="41" t="s">
        <v>608</v>
      </c>
    </row>
    <row r="55" s="40" customFormat="1" ht="13.5" thickBot="1">
      <c r="A55" s="41" t="s">
        <v>609</v>
      </c>
    </row>
    <row r="56" s="40" customFormat="1" ht="13.5" thickBot="1">
      <c r="A56" s="41" t="s">
        <v>610</v>
      </c>
    </row>
    <row r="57" s="40" customFormat="1" ht="13.5" thickBot="1">
      <c r="A57" s="41" t="s">
        <v>611</v>
      </c>
    </row>
    <row r="58" s="40" customFormat="1" ht="13.5" thickBot="1">
      <c r="A58" s="41" t="s">
        <v>612</v>
      </c>
    </row>
    <row r="59" s="40" customFormat="1" ht="13.5" thickBot="1">
      <c r="A59" s="41" t="s">
        <v>740</v>
      </c>
    </row>
    <row r="60" s="40" customFormat="1" ht="13.5" thickBot="1">
      <c r="A60" s="41" t="s">
        <v>613</v>
      </c>
    </row>
    <row r="61" s="40" customFormat="1" ht="13.5" thickBot="1">
      <c r="A61" s="41" t="s">
        <v>614</v>
      </c>
    </row>
    <row r="62" s="40" customFormat="1" ht="13.5" thickBot="1">
      <c r="A62" s="41" t="s">
        <v>741</v>
      </c>
    </row>
    <row r="63" s="40" customFormat="1" ht="13.5" thickBot="1">
      <c r="A63" s="41" t="s">
        <v>615</v>
      </c>
    </row>
    <row r="64" s="40" customFormat="1" ht="13.5" thickBot="1">
      <c r="A64" s="41" t="s">
        <v>616</v>
      </c>
    </row>
    <row r="65" s="40" customFormat="1" ht="13.5" thickBot="1">
      <c r="A65" s="41" t="s">
        <v>617</v>
      </c>
    </row>
    <row r="66" s="40" customFormat="1" ht="13.5" thickBot="1">
      <c r="A66" s="41" t="s">
        <v>618</v>
      </c>
    </row>
    <row r="67" s="40" customFormat="1" ht="13.5" thickBot="1">
      <c r="A67" s="41" t="s">
        <v>742</v>
      </c>
    </row>
    <row r="68" s="40" customFormat="1" ht="13.5" thickBot="1">
      <c r="A68" s="41" t="s">
        <v>358</v>
      </c>
    </row>
    <row r="69" s="40" customFormat="1" ht="13.5" thickBot="1">
      <c r="A69" s="41" t="s">
        <v>359</v>
      </c>
    </row>
    <row r="70" s="40" customFormat="1" ht="13.5" thickBot="1">
      <c r="A70" s="41" t="s">
        <v>360</v>
      </c>
    </row>
    <row r="71" s="40" customFormat="1" ht="13.5" thickBot="1">
      <c r="A71" s="41" t="s">
        <v>361</v>
      </c>
    </row>
    <row r="72" s="40" customFormat="1" ht="13.5" thickBot="1">
      <c r="A72" s="41" t="s">
        <v>362</v>
      </c>
    </row>
    <row r="73" s="40" customFormat="1" ht="13.5" thickBot="1">
      <c r="A73" s="41" t="s">
        <v>363</v>
      </c>
    </row>
    <row r="74" s="40" customFormat="1" ht="13.5" thickBot="1">
      <c r="A74" s="41" t="s">
        <v>364</v>
      </c>
    </row>
    <row r="75" s="40" customFormat="1" ht="13.5" thickBot="1">
      <c r="A75" s="41" t="s">
        <v>743</v>
      </c>
    </row>
    <row r="76" s="40" customFormat="1" ht="13.5" thickBot="1">
      <c r="A76" s="41" t="s">
        <v>365</v>
      </c>
    </row>
    <row r="77" s="40" customFormat="1" ht="13.5" thickBot="1">
      <c r="A77" s="41" t="s">
        <v>745</v>
      </c>
    </row>
    <row r="78" s="40" customFormat="1" ht="13.5" thickBot="1">
      <c r="A78" s="41" t="s">
        <v>366</v>
      </c>
    </row>
    <row r="79" s="40" customFormat="1" ht="13.5" thickBot="1">
      <c r="A79" s="41" t="s">
        <v>367</v>
      </c>
    </row>
    <row r="80" s="40" customFormat="1" ht="13.5" thickBot="1">
      <c r="A80" s="41" t="s">
        <v>746</v>
      </c>
    </row>
    <row r="81" s="40" customFormat="1" ht="13.5" thickBot="1">
      <c r="A81" s="41" t="s">
        <v>368</v>
      </c>
    </row>
    <row r="82" s="40" customFormat="1" ht="13.5" thickBot="1">
      <c r="A82" s="41" t="s">
        <v>369</v>
      </c>
    </row>
    <row r="83" s="40" customFormat="1" ht="13.5" thickBot="1">
      <c r="A83" s="41" t="s">
        <v>370</v>
      </c>
    </row>
    <row r="84" s="40" customFormat="1" ht="13.5" thickBot="1">
      <c r="A84" s="41" t="s">
        <v>747</v>
      </c>
    </row>
    <row r="85" s="40" customFormat="1" ht="13.5" thickBot="1">
      <c r="A85" s="41" t="s">
        <v>371</v>
      </c>
    </row>
    <row r="86" s="40" customFormat="1" ht="13.5" thickBot="1">
      <c r="A86" s="41" t="s">
        <v>372</v>
      </c>
    </row>
    <row r="87" s="40" customFormat="1" ht="13.5" thickBot="1">
      <c r="A87" s="41" t="s">
        <v>373</v>
      </c>
    </row>
    <row r="88" s="40" customFormat="1" ht="13.5" thickBot="1">
      <c r="A88" s="41" t="s">
        <v>374</v>
      </c>
    </row>
    <row r="89" s="40" customFormat="1" ht="13.5" thickBot="1">
      <c r="A89" s="41" t="s">
        <v>748</v>
      </c>
    </row>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row r="126" s="40" customFormat="1" ht="12.75"/>
    <row r="127" s="40" customFormat="1" ht="12.75"/>
    <row r="128" s="40" customFormat="1" ht="12.75"/>
    <row r="129" s="40" customFormat="1" ht="12.75"/>
    <row r="130" s="40" customFormat="1" ht="12.75"/>
    <row r="131" s="40" customFormat="1" ht="12.75"/>
    <row r="132" s="40" customFormat="1" ht="12.75"/>
    <row r="133" s="40" customFormat="1" ht="12.75"/>
    <row r="134" s="40" customFormat="1" ht="12.75"/>
    <row r="135" s="40" customFormat="1" ht="12.75"/>
    <row r="136" s="40" customFormat="1" ht="12.75"/>
    <row r="137" s="40" customFormat="1" ht="12.75"/>
    <row r="138" s="40" customFormat="1" ht="12.75"/>
    <row r="139" s="40" customFormat="1" ht="12.75"/>
    <row r="140" s="40" customFormat="1" ht="12.75"/>
    <row r="141" s="40" customFormat="1" ht="12.75"/>
    <row r="142" s="40" customFormat="1" ht="12.75"/>
    <row r="143" s="40" customFormat="1" ht="12.75"/>
    <row r="144" s="40" customFormat="1" ht="12.75"/>
    <row r="145" s="40" customFormat="1" ht="12.75"/>
    <row r="146" s="40" customFormat="1" ht="12.75"/>
    <row r="147" s="40" customFormat="1" ht="12.75"/>
    <row r="148" s="40" customFormat="1" ht="12.75"/>
    <row r="149" s="40" customFormat="1" ht="12.75"/>
    <row r="150" s="40" customFormat="1" ht="12.75"/>
    <row r="151" s="40" customFormat="1" ht="12.75"/>
    <row r="152" s="40" customFormat="1" ht="12.75"/>
    <row r="153" s="40" customFormat="1" ht="12.75"/>
    <row r="154" s="40" customFormat="1" ht="12.75"/>
    <row r="155" s="40" customFormat="1" ht="12.75"/>
    <row r="156" s="40" customFormat="1" ht="12.75"/>
    <row r="157" s="40" customFormat="1" ht="12.75"/>
    <row r="158" s="40" customFormat="1" ht="12.75"/>
    <row r="159" s="40" customFormat="1" ht="12.75"/>
    <row r="160" s="40" customFormat="1" ht="12.75"/>
    <row r="161" s="40" customFormat="1" ht="12.75"/>
    <row r="162" s="40" customFormat="1" ht="12.75"/>
    <row r="163" s="40" customFormat="1" ht="12.75"/>
    <row r="164" s="40" customFormat="1" ht="12.75"/>
    <row r="165" s="40" customFormat="1" ht="12.75"/>
    <row r="166" s="40" customFormat="1" ht="12.75"/>
    <row r="167" s="40" customFormat="1" ht="12.75"/>
    <row r="168" s="40" customFormat="1" ht="12.75"/>
    <row r="169" s="40" customFormat="1" ht="12.75"/>
    <row r="170" s="40" customFormat="1" ht="12.75"/>
    <row r="171" s="40" customFormat="1" ht="12.75"/>
    <row r="172" s="40" customFormat="1" ht="12.75"/>
    <row r="173" s="40" customFormat="1" ht="12.75"/>
    <row r="174" s="40" customFormat="1" ht="12.75"/>
    <row r="175" s="40" customFormat="1" ht="12.75"/>
    <row r="176" s="40" customFormat="1" ht="12.75"/>
    <row r="177" s="40" customFormat="1" ht="12.75"/>
    <row r="178" s="40" customFormat="1" ht="12.75"/>
    <row r="179" s="40" customFormat="1" ht="12.75"/>
    <row r="180" s="40" customFormat="1" ht="12.75"/>
    <row r="181" s="40" customFormat="1" ht="12.75"/>
    <row r="182" s="40" customFormat="1" ht="12.75"/>
    <row r="183" s="40" customFormat="1" ht="12.75"/>
    <row r="184" s="40" customFormat="1" ht="12.75"/>
    <row r="185" s="40" customFormat="1" ht="12.75"/>
    <row r="186" s="40" customFormat="1" ht="12.75"/>
    <row r="187" s="40" customFormat="1" ht="12.75"/>
    <row r="188" s="40" customFormat="1" ht="12.75"/>
    <row r="189" s="40" customFormat="1" ht="12.75"/>
    <row r="190" s="40" customFormat="1" ht="12.75"/>
    <row r="191" s="40" customFormat="1" ht="12.75"/>
    <row r="192" s="40" customFormat="1" ht="12.75"/>
    <row r="193" s="40" customFormat="1" ht="12.75"/>
    <row r="194" s="40" customFormat="1" 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O320"/>
  <sheetViews>
    <sheetView tabSelected="1" zoomScale="75" zoomScaleNormal="75" workbookViewId="0" topLeftCell="A1">
      <selection activeCell="A10" sqref="A10"/>
    </sheetView>
  </sheetViews>
  <sheetFormatPr defaultColWidth="11.421875" defaultRowHeight="12.75"/>
  <cols>
    <col min="1" max="1" width="24.8515625" style="7" customWidth="1"/>
    <col min="2" max="2" width="58.57421875" style="7" customWidth="1"/>
    <col min="3" max="3" width="21.8515625" style="7" customWidth="1"/>
    <col min="4" max="4" width="25.140625" style="1" customWidth="1"/>
    <col min="5" max="5" width="34.140625" style="1" customWidth="1"/>
    <col min="6" max="6" width="34.421875" style="7" customWidth="1"/>
    <col min="7" max="7" width="32.7109375" style="7" customWidth="1"/>
    <col min="8" max="8" width="11.8515625" style="1" customWidth="1"/>
    <col min="9" max="16384" width="11.421875" style="1" customWidth="1"/>
  </cols>
  <sheetData>
    <row r="1" ht="98.25" customHeight="1"/>
    <row r="2" spans="1:2" ht="26.25" customHeight="1">
      <c r="A2" s="20" t="s">
        <v>765</v>
      </c>
      <c r="B2" s="21">
        <v>2016</v>
      </c>
    </row>
    <row r="3" spans="1:7" ht="42.75" customHeight="1">
      <c r="A3" s="20" t="s">
        <v>766</v>
      </c>
      <c r="B3" s="21">
        <v>3</v>
      </c>
      <c r="C3" s="8"/>
      <c r="D3" s="2"/>
      <c r="E3" s="3"/>
      <c r="F3" s="8"/>
      <c r="G3" s="8"/>
    </row>
    <row r="4" spans="1:7" ht="27" customHeight="1" thickBot="1">
      <c r="A4" s="19"/>
      <c r="B4" s="8"/>
      <c r="C4" s="8"/>
      <c r="D4" s="2"/>
      <c r="E4" s="3"/>
      <c r="F4" s="8"/>
      <c r="G4" s="8"/>
    </row>
    <row r="5" spans="1:8" ht="24" customHeight="1">
      <c r="A5" s="351" t="s">
        <v>768</v>
      </c>
      <c r="B5" s="352"/>
      <c r="C5" s="352"/>
      <c r="D5" s="352"/>
      <c r="E5" s="352"/>
      <c r="F5" s="352"/>
      <c r="G5" s="353"/>
      <c r="H5" s="9"/>
    </row>
    <row r="6" spans="1:9" ht="48.75" thickBot="1">
      <c r="A6" s="22" t="s">
        <v>104</v>
      </c>
      <c r="B6" s="4" t="s">
        <v>105</v>
      </c>
      <c r="C6" s="4" t="s">
        <v>106</v>
      </c>
      <c r="D6" s="5" t="s">
        <v>107</v>
      </c>
      <c r="E6" s="36" t="s">
        <v>110</v>
      </c>
      <c r="F6" s="4" t="s">
        <v>109</v>
      </c>
      <c r="G6" s="6" t="s">
        <v>108</v>
      </c>
      <c r="I6" s="1" t="s">
        <v>103</v>
      </c>
    </row>
    <row r="7" spans="1:15" ht="26.25" customHeight="1" thickBot="1">
      <c r="A7" s="354" t="s">
        <v>770</v>
      </c>
      <c r="B7" s="355"/>
      <c r="C7" s="37"/>
      <c r="D7" s="37"/>
      <c r="E7" s="37"/>
      <c r="F7" s="37"/>
      <c r="G7" s="38"/>
      <c r="I7" s="3"/>
      <c r="J7" s="3"/>
      <c r="M7" s="10"/>
      <c r="N7" s="10"/>
      <c r="O7" s="3"/>
    </row>
    <row r="8" spans="1:8" s="72" customFormat="1" ht="141.75" customHeight="1">
      <c r="A8" s="75" t="s">
        <v>984</v>
      </c>
      <c r="B8" s="76" t="s">
        <v>985</v>
      </c>
      <c r="C8" s="86" t="s">
        <v>987</v>
      </c>
      <c r="D8" s="77" t="s">
        <v>769</v>
      </c>
      <c r="E8" s="76" t="s">
        <v>988</v>
      </c>
      <c r="F8" s="86" t="s">
        <v>990</v>
      </c>
      <c r="G8" s="78">
        <v>246840</v>
      </c>
      <c r="H8" s="71"/>
    </row>
    <row r="9" spans="1:8" s="72" customFormat="1" ht="108">
      <c r="A9" s="79"/>
      <c r="B9" s="74" t="s">
        <v>986</v>
      </c>
      <c r="C9" s="73" t="s">
        <v>987</v>
      </c>
      <c r="D9" s="70" t="s">
        <v>769</v>
      </c>
      <c r="E9" s="88" t="s">
        <v>989</v>
      </c>
      <c r="F9" s="90" t="s">
        <v>991</v>
      </c>
      <c r="G9" s="80">
        <v>150000</v>
      </c>
      <c r="H9" s="71"/>
    </row>
    <row r="10" spans="1:10" ht="108">
      <c r="A10" s="81"/>
      <c r="B10" s="74" t="s">
        <v>986</v>
      </c>
      <c r="C10" s="73" t="s">
        <v>987</v>
      </c>
      <c r="D10" s="70" t="s">
        <v>769</v>
      </c>
      <c r="E10" s="88" t="s">
        <v>989</v>
      </c>
      <c r="F10" s="70" t="s">
        <v>112</v>
      </c>
      <c r="G10" s="80">
        <v>150000</v>
      </c>
      <c r="I10" s="3"/>
      <c r="J10" s="3"/>
    </row>
    <row r="11" spans="1:10" ht="108">
      <c r="A11" s="81"/>
      <c r="B11" s="74" t="s">
        <v>986</v>
      </c>
      <c r="C11" s="73" t="s">
        <v>987</v>
      </c>
      <c r="D11" s="70" t="s">
        <v>769</v>
      </c>
      <c r="E11" s="88" t="s">
        <v>989</v>
      </c>
      <c r="F11" s="90" t="s">
        <v>992</v>
      </c>
      <c r="G11" s="80">
        <v>150000</v>
      </c>
      <c r="I11" s="3"/>
      <c r="J11" s="3"/>
    </row>
    <row r="12" spans="1:10" ht="108">
      <c r="A12" s="81"/>
      <c r="B12" s="74" t="s">
        <v>986</v>
      </c>
      <c r="C12" s="73" t="s">
        <v>987</v>
      </c>
      <c r="D12" s="70" t="s">
        <v>769</v>
      </c>
      <c r="E12" s="88" t="s">
        <v>989</v>
      </c>
      <c r="F12" s="90" t="s">
        <v>993</v>
      </c>
      <c r="G12" s="80">
        <v>150000</v>
      </c>
      <c r="I12" s="3"/>
      <c r="J12" s="3"/>
    </row>
    <row r="13" spans="1:7" ht="108.75" thickBot="1">
      <c r="A13" s="82"/>
      <c r="B13" s="83" t="s">
        <v>986</v>
      </c>
      <c r="C13" s="87" t="s">
        <v>987</v>
      </c>
      <c r="D13" s="84" t="s">
        <v>769</v>
      </c>
      <c r="E13" s="89" t="s">
        <v>989</v>
      </c>
      <c r="F13" s="84" t="s">
        <v>983</v>
      </c>
      <c r="G13" s="85">
        <v>150000</v>
      </c>
    </row>
    <row r="311" ht="12" thickBot="1"/>
    <row r="312" ht="22.5">
      <c r="B312" s="17" t="s">
        <v>757</v>
      </c>
    </row>
    <row r="313" ht="22.5">
      <c r="B313" s="18" t="s">
        <v>758</v>
      </c>
    </row>
    <row r="314" ht="22.5">
      <c r="B314" s="18" t="s">
        <v>767</v>
      </c>
    </row>
    <row r="315" ht="22.5">
      <c r="B315" s="18" t="s">
        <v>759</v>
      </c>
    </row>
    <row r="316" ht="22.5">
      <c r="B316" s="18" t="s">
        <v>760</v>
      </c>
    </row>
    <row r="317" ht="22.5">
      <c r="B317" s="18" t="s">
        <v>761</v>
      </c>
    </row>
    <row r="318" ht="22.5">
      <c r="B318" s="18" t="s">
        <v>762</v>
      </c>
    </row>
    <row r="319" ht="22.5">
      <c r="B319" s="18" t="s">
        <v>763</v>
      </c>
    </row>
    <row r="320" ht="22.5">
      <c r="B320" s="18" t="s">
        <v>764</v>
      </c>
    </row>
  </sheetData>
  <mergeCells count="2">
    <mergeCell ref="A5:G5"/>
    <mergeCell ref="A7:B7"/>
  </mergeCells>
  <dataValidations count="1">
    <dataValidation type="list" allowBlank="1" showInputMessage="1" showErrorMessage="1" prompt="Zerrendatik aukeratu dagokizun departamentuaren izena" sqref="A7:B7">
      <formula1>$B$312:$B$320</formula1>
    </dataValidation>
  </dataValidation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305"/>
  <sheetViews>
    <sheetView workbookViewId="0" topLeftCell="A1">
      <selection activeCell="B29" sqref="B29"/>
    </sheetView>
  </sheetViews>
  <sheetFormatPr defaultColWidth="11.421875" defaultRowHeight="12.75"/>
  <cols>
    <col min="1" max="1" width="23.8515625" style="1" customWidth="1"/>
    <col min="2" max="2" width="58.421875" style="7" customWidth="1"/>
    <col min="3" max="3" width="21.7109375" style="1" customWidth="1"/>
    <col min="4" max="4" width="20.8515625" style="7" customWidth="1"/>
    <col min="5" max="5" width="31.140625" style="7" customWidth="1"/>
    <col min="6" max="6" width="32.00390625" style="7" customWidth="1"/>
    <col min="7" max="7" width="34.57421875" style="7" customWidth="1"/>
    <col min="8" max="8" width="29.28125" style="7" customWidth="1"/>
    <col min="9" max="9" width="29.00390625" style="7" customWidth="1"/>
    <col min="10" max="16384" width="11.421875" style="1" customWidth="1"/>
  </cols>
  <sheetData>
    <row r="1" ht="83.25" customHeight="1"/>
    <row r="2" spans="1:2" ht="24">
      <c r="A2" s="20" t="s">
        <v>765</v>
      </c>
      <c r="B2" s="275">
        <v>2016</v>
      </c>
    </row>
    <row r="3" spans="1:2" ht="24">
      <c r="A3" s="20" t="s">
        <v>766</v>
      </c>
      <c r="B3" s="395">
        <v>3</v>
      </c>
    </row>
    <row r="4" ht="24.75" customHeight="1" thickBot="1">
      <c r="B4" s="395"/>
    </row>
    <row r="5" spans="1:9" ht="25.5" customHeight="1">
      <c r="A5" s="351" t="s">
        <v>296</v>
      </c>
      <c r="B5" s="352"/>
      <c r="C5" s="352"/>
      <c r="D5" s="352"/>
      <c r="E5" s="352"/>
      <c r="F5" s="352"/>
      <c r="G5" s="352"/>
      <c r="H5" s="352"/>
      <c r="I5" s="353"/>
    </row>
    <row r="6" spans="1:9" ht="24.75" thickBot="1">
      <c r="A6" s="396" t="s">
        <v>297</v>
      </c>
      <c r="B6" s="397" t="s">
        <v>105</v>
      </c>
      <c r="C6" s="397" t="s">
        <v>298</v>
      </c>
      <c r="D6" s="398" t="s">
        <v>106</v>
      </c>
      <c r="E6" s="398" t="s">
        <v>299</v>
      </c>
      <c r="F6" s="397" t="s">
        <v>300</v>
      </c>
      <c r="G6" s="397" t="s">
        <v>301</v>
      </c>
      <c r="H6" s="397" t="s">
        <v>302</v>
      </c>
      <c r="I6" s="399" t="s">
        <v>303</v>
      </c>
    </row>
    <row r="7" spans="1:9" ht="26.25" customHeight="1" thickBot="1">
      <c r="A7" s="354" t="s">
        <v>304</v>
      </c>
      <c r="B7" s="355"/>
      <c r="C7" s="37"/>
      <c r="D7" s="37"/>
      <c r="E7" s="37"/>
      <c r="F7" s="37"/>
      <c r="G7" s="37"/>
      <c r="H7" s="37"/>
      <c r="I7" s="38"/>
    </row>
    <row r="8" spans="1:9" s="403" customFormat="1" ht="57.75" customHeight="1" thickBot="1">
      <c r="A8" s="400" t="s">
        <v>305</v>
      </c>
      <c r="B8" s="401"/>
      <c r="C8" s="401"/>
      <c r="D8" s="401"/>
      <c r="E8" s="401"/>
      <c r="F8" s="401"/>
      <c r="G8" s="401"/>
      <c r="H8" s="401"/>
      <c r="I8" s="402"/>
    </row>
    <row r="296" ht="12" thickBot="1"/>
    <row r="297" ht="22.5">
      <c r="B297" s="17" t="s">
        <v>757</v>
      </c>
    </row>
    <row r="298" ht="22.5">
      <c r="B298" s="18" t="s">
        <v>758</v>
      </c>
    </row>
    <row r="299" ht="22.5">
      <c r="B299" s="18" t="s">
        <v>767</v>
      </c>
    </row>
    <row r="300" ht="22.5">
      <c r="B300" s="18" t="s">
        <v>759</v>
      </c>
    </row>
    <row r="301" ht="22.5">
      <c r="B301" s="18" t="s">
        <v>760</v>
      </c>
    </row>
    <row r="302" ht="22.5">
      <c r="B302" s="18" t="s">
        <v>761</v>
      </c>
    </row>
    <row r="303" ht="22.5">
      <c r="B303" s="18" t="s">
        <v>762</v>
      </c>
    </row>
    <row r="304" ht="22.5">
      <c r="B304" s="18" t="s">
        <v>763</v>
      </c>
    </row>
    <row r="305" ht="22.5">
      <c r="B305" s="18" t="s">
        <v>764</v>
      </c>
    </row>
  </sheetData>
  <mergeCells count="3">
    <mergeCell ref="A5:I5"/>
    <mergeCell ref="A7:B7"/>
    <mergeCell ref="A8:I8"/>
  </mergeCells>
  <dataValidations count="1">
    <dataValidation type="list" allowBlank="1" showInputMessage="1" showErrorMessage="1" prompt="Zerrendatik aukeratu dagokizun departamentuaren izena" sqref="A7:B7">
      <formula1>$B$297:$B$305</formula1>
    </dataValidation>
  </dataValidation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2:P29"/>
  <sheetViews>
    <sheetView zoomScale="75" zoomScaleNormal="75" workbookViewId="0" topLeftCell="A1">
      <selection activeCell="J26" sqref="J26"/>
    </sheetView>
  </sheetViews>
  <sheetFormatPr defaultColWidth="11.421875" defaultRowHeight="12.75"/>
  <cols>
    <col min="1" max="1" width="17.00390625" style="1" customWidth="1"/>
    <col min="2" max="2" width="22.8515625" style="1" customWidth="1"/>
    <col min="3" max="3" width="35.57421875" style="1" customWidth="1"/>
    <col min="4" max="4" width="32.140625" style="1" customWidth="1"/>
    <col min="5" max="5" width="12.7109375" style="1" customWidth="1"/>
    <col min="6" max="6" width="31.421875" style="1" customWidth="1"/>
    <col min="7" max="7" width="21.28125" style="1" customWidth="1"/>
    <col min="8" max="8" width="17.421875" style="285" customWidth="1"/>
    <col min="9" max="9" width="0.42578125" style="1" customWidth="1"/>
    <col min="10" max="16384" width="11.421875" style="1" customWidth="1"/>
  </cols>
  <sheetData>
    <row r="1" ht="80.25" customHeight="1"/>
    <row r="2" spans="1:2" ht="28.5" customHeight="1">
      <c r="A2" s="20" t="s">
        <v>765</v>
      </c>
      <c r="B2" s="130">
        <v>2016</v>
      </c>
    </row>
    <row r="3" spans="1:8" ht="31.5" customHeight="1">
      <c r="A3" s="20" t="s">
        <v>417</v>
      </c>
      <c r="B3" s="130">
        <v>3</v>
      </c>
      <c r="C3" s="2"/>
      <c r="D3" s="2"/>
      <c r="E3" s="2"/>
      <c r="F3" s="2"/>
      <c r="G3" s="2"/>
      <c r="H3" s="2"/>
    </row>
    <row r="4" spans="1:8" ht="15.75" customHeight="1">
      <c r="A4" s="303"/>
      <c r="B4" s="302"/>
      <c r="C4" s="2"/>
      <c r="D4" s="2"/>
      <c r="E4" s="2"/>
      <c r="F4" s="2"/>
      <c r="G4" s="2"/>
      <c r="H4" s="2"/>
    </row>
    <row r="5" spans="1:9" ht="25.5" customHeight="1">
      <c r="A5" s="356" t="s">
        <v>285</v>
      </c>
      <c r="B5" s="357"/>
      <c r="C5" s="357"/>
      <c r="D5" s="357"/>
      <c r="E5" s="357"/>
      <c r="F5" s="357"/>
      <c r="G5" s="357"/>
      <c r="H5" s="357"/>
      <c r="I5" s="358"/>
    </row>
    <row r="6" spans="1:10" ht="72.75" thickBot="1">
      <c r="A6" s="286" t="s">
        <v>286</v>
      </c>
      <c r="B6" s="287" t="s">
        <v>287</v>
      </c>
      <c r="C6" s="287" t="s">
        <v>288</v>
      </c>
      <c r="D6" s="287" t="s">
        <v>289</v>
      </c>
      <c r="E6" s="288" t="s">
        <v>888</v>
      </c>
      <c r="F6" s="287" t="s">
        <v>889</v>
      </c>
      <c r="G6" s="287" t="s">
        <v>890</v>
      </c>
      <c r="H6" s="289" t="s">
        <v>891</v>
      </c>
      <c r="J6" s="1" t="s">
        <v>103</v>
      </c>
    </row>
    <row r="7" spans="1:16" ht="24.75" customHeight="1">
      <c r="A7" s="359" t="s">
        <v>892</v>
      </c>
      <c r="B7" s="360"/>
      <c r="C7" s="361"/>
      <c r="D7" s="361"/>
      <c r="E7" s="361"/>
      <c r="F7" s="361"/>
      <c r="G7" s="361"/>
      <c r="H7" s="362"/>
      <c r="J7" s="3"/>
      <c r="K7" s="3"/>
      <c r="N7" s="10"/>
      <c r="O7" s="10"/>
      <c r="P7" s="3"/>
    </row>
    <row r="8" spans="1:9" s="95" customFormat="1" ht="45">
      <c r="A8" s="290">
        <v>1</v>
      </c>
      <c r="B8" s="291" t="s">
        <v>893</v>
      </c>
      <c r="C8" s="304" t="s">
        <v>542</v>
      </c>
      <c r="D8" s="307" t="s">
        <v>547</v>
      </c>
      <c r="E8" s="93" t="s">
        <v>771</v>
      </c>
      <c r="F8" s="292" t="s">
        <v>894</v>
      </c>
      <c r="G8" s="93" t="s">
        <v>772</v>
      </c>
      <c r="H8" s="293" t="s">
        <v>771</v>
      </c>
      <c r="I8" s="94"/>
    </row>
    <row r="9" spans="1:9" s="95" customFormat="1" ht="78.75">
      <c r="A9" s="290">
        <v>2</v>
      </c>
      <c r="B9" s="294" t="s">
        <v>773</v>
      </c>
      <c r="C9" s="304" t="s">
        <v>411</v>
      </c>
      <c r="D9" s="308" t="s">
        <v>548</v>
      </c>
      <c r="E9" s="93" t="s">
        <v>771</v>
      </c>
      <c r="F9" s="295" t="s">
        <v>895</v>
      </c>
      <c r="G9" s="93" t="s">
        <v>774</v>
      </c>
      <c r="H9" s="293" t="s">
        <v>771</v>
      </c>
      <c r="I9" s="94"/>
    </row>
    <row r="10" spans="1:11" ht="78.75">
      <c r="A10" s="290">
        <v>3</v>
      </c>
      <c r="B10" s="272" t="s">
        <v>775</v>
      </c>
      <c r="C10" s="305" t="s">
        <v>544</v>
      </c>
      <c r="D10" s="130" t="s">
        <v>549</v>
      </c>
      <c r="E10" s="93" t="s">
        <v>771</v>
      </c>
      <c r="F10" s="272" t="s">
        <v>896</v>
      </c>
      <c r="G10" s="93" t="s">
        <v>776</v>
      </c>
      <c r="H10" s="272" t="s">
        <v>777</v>
      </c>
      <c r="J10" s="3"/>
      <c r="K10" s="3"/>
    </row>
    <row r="11" spans="1:11" ht="56.25">
      <c r="A11" s="290">
        <v>4</v>
      </c>
      <c r="B11" s="272" t="s">
        <v>778</v>
      </c>
      <c r="C11" s="305" t="s">
        <v>545</v>
      </c>
      <c r="D11" s="130" t="s">
        <v>550</v>
      </c>
      <c r="E11" s="93" t="s">
        <v>771</v>
      </c>
      <c r="F11" s="272" t="s">
        <v>897</v>
      </c>
      <c r="G11" s="93" t="s">
        <v>774</v>
      </c>
      <c r="H11" s="93" t="s">
        <v>771</v>
      </c>
      <c r="J11" s="3"/>
      <c r="K11" s="3"/>
    </row>
    <row r="12" spans="1:11" ht="45">
      <c r="A12" s="290">
        <v>5</v>
      </c>
      <c r="B12" s="272" t="s">
        <v>779</v>
      </c>
      <c r="C12" s="305" t="s">
        <v>412</v>
      </c>
      <c r="D12" s="130" t="s">
        <v>550</v>
      </c>
      <c r="E12" s="93" t="s">
        <v>771</v>
      </c>
      <c r="F12" s="272" t="s">
        <v>898</v>
      </c>
      <c r="G12" s="93" t="s">
        <v>774</v>
      </c>
      <c r="H12" s="272" t="s">
        <v>780</v>
      </c>
      <c r="J12" s="3"/>
      <c r="K12" s="3"/>
    </row>
    <row r="13" spans="1:8" ht="78.75">
      <c r="A13" s="290">
        <v>6</v>
      </c>
      <c r="B13" s="272" t="s">
        <v>781</v>
      </c>
      <c r="C13" s="305" t="s">
        <v>423</v>
      </c>
      <c r="D13" s="130" t="s">
        <v>551</v>
      </c>
      <c r="E13" s="93" t="s">
        <v>771</v>
      </c>
      <c r="F13" s="272" t="s">
        <v>899</v>
      </c>
      <c r="G13" s="93" t="s">
        <v>774</v>
      </c>
      <c r="H13" s="93" t="s">
        <v>771</v>
      </c>
    </row>
    <row r="14" spans="1:8" ht="123.75">
      <c r="A14" s="290">
        <v>7</v>
      </c>
      <c r="B14" s="296" t="s">
        <v>290</v>
      </c>
      <c r="C14" s="305" t="s">
        <v>424</v>
      </c>
      <c r="D14" s="130" t="s">
        <v>552</v>
      </c>
      <c r="E14" s="93" t="s">
        <v>771</v>
      </c>
      <c r="F14" s="272" t="s">
        <v>291</v>
      </c>
      <c r="G14" s="93" t="s">
        <v>782</v>
      </c>
      <c r="H14" s="93" t="s">
        <v>771</v>
      </c>
    </row>
    <row r="15" spans="1:8" ht="168.75">
      <c r="A15" s="290">
        <v>8</v>
      </c>
      <c r="B15" s="272" t="s">
        <v>783</v>
      </c>
      <c r="C15" s="305" t="s">
        <v>425</v>
      </c>
      <c r="D15" s="130" t="s">
        <v>553</v>
      </c>
      <c r="E15" s="276" t="s">
        <v>483</v>
      </c>
      <c r="F15" s="272" t="s">
        <v>292</v>
      </c>
      <c r="G15" s="93" t="s">
        <v>774</v>
      </c>
      <c r="H15" s="272" t="s">
        <v>484</v>
      </c>
    </row>
    <row r="16" spans="1:8" ht="56.25">
      <c r="A16" s="290">
        <v>9</v>
      </c>
      <c r="B16" s="272" t="s">
        <v>485</v>
      </c>
      <c r="C16" s="305" t="s">
        <v>426</v>
      </c>
      <c r="D16" s="130" t="s">
        <v>554</v>
      </c>
      <c r="E16" s="93" t="s">
        <v>771</v>
      </c>
      <c r="F16" s="272" t="s">
        <v>293</v>
      </c>
      <c r="G16" s="93" t="s">
        <v>774</v>
      </c>
      <c r="H16" s="272" t="s">
        <v>486</v>
      </c>
    </row>
    <row r="17" spans="1:8" ht="78.75">
      <c r="A17" s="290">
        <v>10</v>
      </c>
      <c r="B17" s="272" t="s">
        <v>487</v>
      </c>
      <c r="C17" s="305" t="s">
        <v>427</v>
      </c>
      <c r="D17" s="130" t="s">
        <v>552</v>
      </c>
      <c r="E17" s="93" t="s">
        <v>771</v>
      </c>
      <c r="F17" s="272" t="s">
        <v>294</v>
      </c>
      <c r="G17" s="93" t="s">
        <v>488</v>
      </c>
      <c r="H17" s="272" t="s">
        <v>489</v>
      </c>
    </row>
    <row r="18" spans="1:8" ht="101.25">
      <c r="A18" s="290">
        <v>11</v>
      </c>
      <c r="B18" s="272" t="s">
        <v>490</v>
      </c>
      <c r="C18" s="305" t="s">
        <v>428</v>
      </c>
      <c r="D18" s="130" t="s">
        <v>552</v>
      </c>
      <c r="E18" s="93" t="s">
        <v>771</v>
      </c>
      <c r="F18" s="272" t="s">
        <v>527</v>
      </c>
      <c r="G18" s="93" t="s">
        <v>491</v>
      </c>
      <c r="H18" s="272" t="s">
        <v>489</v>
      </c>
    </row>
    <row r="19" spans="1:8" ht="101.25">
      <c r="A19" s="290">
        <v>12</v>
      </c>
      <c r="B19" s="272" t="s">
        <v>492</v>
      </c>
      <c r="C19" s="305" t="s">
        <v>559</v>
      </c>
      <c r="D19" s="130" t="s">
        <v>550</v>
      </c>
      <c r="E19" s="93" t="s">
        <v>771</v>
      </c>
      <c r="F19" s="272" t="s">
        <v>528</v>
      </c>
      <c r="G19" s="93" t="s">
        <v>774</v>
      </c>
      <c r="H19" s="272" t="s">
        <v>493</v>
      </c>
    </row>
    <row r="20" spans="1:8" ht="67.5">
      <c r="A20" s="290">
        <v>13</v>
      </c>
      <c r="B20" s="272" t="s">
        <v>494</v>
      </c>
      <c r="C20" s="305" t="s">
        <v>430</v>
      </c>
      <c r="D20" s="130" t="s">
        <v>550</v>
      </c>
      <c r="E20" s="93" t="s">
        <v>771</v>
      </c>
      <c r="F20" s="272" t="s">
        <v>529</v>
      </c>
      <c r="G20" s="93" t="s">
        <v>774</v>
      </c>
      <c r="H20" s="272" t="s">
        <v>495</v>
      </c>
    </row>
    <row r="21" spans="1:8" ht="98.25" customHeight="1">
      <c r="A21" s="290">
        <v>14</v>
      </c>
      <c r="B21" s="272" t="s">
        <v>496</v>
      </c>
      <c r="C21" s="305" t="s">
        <v>429</v>
      </c>
      <c r="D21" s="130" t="s">
        <v>555</v>
      </c>
      <c r="E21" s="93" t="s">
        <v>771</v>
      </c>
      <c r="F21" s="272" t="s">
        <v>530</v>
      </c>
      <c r="G21" s="93" t="s">
        <v>774</v>
      </c>
      <c r="H21" s="272" t="s">
        <v>497</v>
      </c>
    </row>
    <row r="22" spans="1:8" s="299" customFormat="1" ht="123.75">
      <c r="A22" s="272">
        <v>15</v>
      </c>
      <c r="B22" s="297" t="s">
        <v>498</v>
      </c>
      <c r="C22" s="306" t="s">
        <v>431</v>
      </c>
      <c r="D22" s="130" t="s">
        <v>550</v>
      </c>
      <c r="E22" s="105" t="s">
        <v>771</v>
      </c>
      <c r="F22" s="298" t="s">
        <v>531</v>
      </c>
      <c r="G22" s="105" t="s">
        <v>774</v>
      </c>
      <c r="H22" s="105" t="s">
        <v>499</v>
      </c>
    </row>
    <row r="23" spans="1:8" ht="56.25">
      <c r="A23" s="272">
        <v>16</v>
      </c>
      <c r="B23" s="300" t="s">
        <v>500</v>
      </c>
      <c r="C23" s="306" t="s">
        <v>546</v>
      </c>
      <c r="D23" s="130" t="s">
        <v>556</v>
      </c>
      <c r="E23" s="272" t="s">
        <v>499</v>
      </c>
      <c r="F23" s="298" t="s">
        <v>532</v>
      </c>
      <c r="G23" s="93" t="s">
        <v>774</v>
      </c>
      <c r="H23" s="272" t="s">
        <v>501</v>
      </c>
    </row>
    <row r="24" spans="1:8" ht="56.25">
      <c r="A24" s="272">
        <v>17</v>
      </c>
      <c r="B24" s="300" t="s">
        <v>500</v>
      </c>
      <c r="C24" s="306" t="s">
        <v>432</v>
      </c>
      <c r="D24" s="130" t="s">
        <v>556</v>
      </c>
      <c r="E24" s="272" t="s">
        <v>499</v>
      </c>
      <c r="F24" s="298" t="s">
        <v>532</v>
      </c>
      <c r="G24" s="93" t="s">
        <v>774</v>
      </c>
      <c r="H24" s="272" t="s">
        <v>501</v>
      </c>
    </row>
    <row r="25" spans="1:8" ht="157.5">
      <c r="A25" s="272">
        <v>18</v>
      </c>
      <c r="B25" s="272" t="s">
        <v>502</v>
      </c>
      <c r="C25" s="305" t="s">
        <v>433</v>
      </c>
      <c r="D25" s="130" t="s">
        <v>557</v>
      </c>
      <c r="E25" s="272" t="s">
        <v>499</v>
      </c>
      <c r="F25" s="272" t="s">
        <v>533</v>
      </c>
      <c r="G25" s="93" t="s">
        <v>774</v>
      </c>
      <c r="H25" s="272" t="s">
        <v>499</v>
      </c>
    </row>
    <row r="26" spans="1:8" ht="90">
      <c r="A26" s="272">
        <v>19</v>
      </c>
      <c r="B26" s="301" t="s">
        <v>503</v>
      </c>
      <c r="C26" s="305" t="s">
        <v>434</v>
      </c>
      <c r="D26" s="130" t="s">
        <v>558</v>
      </c>
      <c r="E26" s="272" t="s">
        <v>499</v>
      </c>
      <c r="F26" s="272" t="s">
        <v>534</v>
      </c>
      <c r="G26" s="105" t="s">
        <v>774</v>
      </c>
      <c r="H26" s="272" t="s">
        <v>499</v>
      </c>
    </row>
    <row r="27" spans="1:8" ht="101.25">
      <c r="A27" s="272">
        <v>20</v>
      </c>
      <c r="B27" s="272" t="s">
        <v>535</v>
      </c>
      <c r="C27" s="305" t="s">
        <v>560</v>
      </c>
      <c r="D27" s="307" t="s">
        <v>0</v>
      </c>
      <c r="E27" s="272" t="s">
        <v>499</v>
      </c>
      <c r="F27" s="272" t="s">
        <v>543</v>
      </c>
      <c r="G27" s="93" t="s">
        <v>541</v>
      </c>
      <c r="H27" s="272" t="s">
        <v>499</v>
      </c>
    </row>
    <row r="28" ht="11.25">
      <c r="C28" s="299"/>
    </row>
    <row r="29" ht="11.25">
      <c r="C29" s="299"/>
    </row>
  </sheetData>
  <mergeCells count="2">
    <mergeCell ref="A5:I5"/>
    <mergeCell ref="A7:H7"/>
  </mergeCells>
  <dataValidations count="1">
    <dataValidation type="list" allowBlank="1" showInputMessage="1" showErrorMessage="1" prompt="Zerrendatik aukeratu dagokizun departamentuaren izena" sqref="A8:B8">
      <formula1>$B$320:$B$328</formula1>
    </dataValidation>
  </dataValidation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29"/>
  <sheetViews>
    <sheetView zoomScale="75" zoomScaleNormal="75" workbookViewId="0" topLeftCell="A1">
      <selection activeCell="K5" sqref="K5"/>
    </sheetView>
  </sheetViews>
  <sheetFormatPr defaultColWidth="9.140625" defaultRowHeight="12.75"/>
  <cols>
    <col min="1" max="1" width="20.7109375" style="7" customWidth="1"/>
    <col min="2" max="2" width="30.7109375" style="7" customWidth="1"/>
    <col min="3" max="3" width="10.28125" style="7" customWidth="1"/>
    <col min="4" max="4" width="14.421875" style="1" customWidth="1"/>
    <col min="5" max="5" width="30.7109375" style="7" customWidth="1"/>
    <col min="6" max="6" width="36.140625" style="7" bestFit="1" customWidth="1"/>
    <col min="7" max="7" width="27.57421875" style="7" bestFit="1" customWidth="1"/>
    <col min="8" max="16384" width="9.140625" style="1" customWidth="1"/>
  </cols>
  <sheetData>
    <row r="1" ht="82.5" customHeight="1"/>
    <row r="2" spans="1:3" s="123" customFormat="1" ht="30.75" customHeight="1">
      <c r="A2" s="20" t="s">
        <v>765</v>
      </c>
      <c r="B2" s="73">
        <v>2016</v>
      </c>
      <c r="C2" s="122"/>
    </row>
    <row r="3" spans="1:3" s="123" customFormat="1" ht="33" customHeight="1" thickBot="1">
      <c r="A3" s="36" t="s">
        <v>766</v>
      </c>
      <c r="B3" s="124">
        <v>3</v>
      </c>
      <c r="C3" s="122"/>
    </row>
    <row r="4" spans="1:13" ht="31.5" customHeight="1">
      <c r="A4" s="351" t="s">
        <v>768</v>
      </c>
      <c r="B4" s="352"/>
      <c r="C4" s="352"/>
      <c r="D4" s="352"/>
      <c r="E4" s="352"/>
      <c r="F4" s="352"/>
      <c r="G4" s="353"/>
      <c r="H4" s="3"/>
      <c r="K4" s="10"/>
      <c r="L4" s="10"/>
      <c r="M4" s="3"/>
    </row>
    <row r="5" spans="1:7" ht="60.75" customHeight="1" thickBot="1">
      <c r="A5" s="22" t="s">
        <v>104</v>
      </c>
      <c r="B5" s="4" t="s">
        <v>105</v>
      </c>
      <c r="C5" s="4" t="s">
        <v>106</v>
      </c>
      <c r="D5" s="5" t="s">
        <v>107</v>
      </c>
      <c r="E5" s="36" t="s">
        <v>110</v>
      </c>
      <c r="F5" s="4" t="s">
        <v>109</v>
      </c>
      <c r="G5" s="6" t="s">
        <v>108</v>
      </c>
    </row>
    <row r="6" spans="1:7" ht="30" customHeight="1" thickBot="1">
      <c r="A6" s="363" t="s">
        <v>1009</v>
      </c>
      <c r="B6" s="364"/>
      <c r="C6" s="364"/>
      <c r="D6" s="364"/>
      <c r="E6" s="364"/>
      <c r="F6" s="364"/>
      <c r="G6" s="365"/>
    </row>
    <row r="7" spans="1:7" ht="59.25" customHeight="1" thickBot="1">
      <c r="A7" s="131" t="s">
        <v>1001</v>
      </c>
      <c r="B7" s="125" t="s">
        <v>1002</v>
      </c>
      <c r="C7" s="126">
        <v>42735</v>
      </c>
      <c r="D7" s="127" t="s">
        <v>1003</v>
      </c>
      <c r="E7" s="125" t="s">
        <v>1002</v>
      </c>
      <c r="F7" s="125" t="s">
        <v>1001</v>
      </c>
      <c r="G7" s="132"/>
    </row>
    <row r="8" spans="1:7" ht="38.25" customHeight="1" thickBot="1">
      <c r="A8" s="363" t="s">
        <v>1010</v>
      </c>
      <c r="B8" s="364"/>
      <c r="C8" s="364"/>
      <c r="D8" s="364"/>
      <c r="E8" s="364"/>
      <c r="F8" s="364"/>
      <c r="G8" s="365"/>
    </row>
    <row r="9" spans="1:7" s="95" customFormat="1" ht="33.75">
      <c r="A9" s="131" t="s">
        <v>1004</v>
      </c>
      <c r="B9" s="125" t="s">
        <v>1005</v>
      </c>
      <c r="C9" s="126" t="s">
        <v>623</v>
      </c>
      <c r="D9" s="127" t="s">
        <v>619</v>
      </c>
      <c r="E9" s="125" t="s">
        <v>1005</v>
      </c>
      <c r="F9" s="125" t="s">
        <v>1004</v>
      </c>
      <c r="G9" s="132"/>
    </row>
    <row r="10" spans="1:7" s="95" customFormat="1" ht="90">
      <c r="A10" s="131" t="s">
        <v>1006</v>
      </c>
      <c r="B10" s="128" t="s">
        <v>1007</v>
      </c>
      <c r="C10" s="126">
        <v>43723</v>
      </c>
      <c r="D10" s="127" t="s">
        <v>619</v>
      </c>
      <c r="E10" s="128" t="s">
        <v>1007</v>
      </c>
      <c r="F10" s="125" t="s">
        <v>1006</v>
      </c>
      <c r="G10" s="132"/>
    </row>
    <row r="11" spans="1:8" s="95" customFormat="1" ht="33.75">
      <c r="A11" s="131" t="s">
        <v>620</v>
      </c>
      <c r="B11" s="125" t="s">
        <v>621</v>
      </c>
      <c r="C11" s="126">
        <v>42726</v>
      </c>
      <c r="D11" s="127" t="s">
        <v>619</v>
      </c>
      <c r="E11" s="125" t="s">
        <v>621</v>
      </c>
      <c r="F11" s="125" t="s">
        <v>620</v>
      </c>
      <c r="G11" s="132" t="s">
        <v>622</v>
      </c>
      <c r="H11" s="129"/>
    </row>
    <row r="12" spans="1:8" s="95" customFormat="1" ht="101.25">
      <c r="A12" s="131" t="s">
        <v>943</v>
      </c>
      <c r="B12" s="125" t="s">
        <v>1008</v>
      </c>
      <c r="C12" s="126" t="s">
        <v>623</v>
      </c>
      <c r="D12" s="127" t="s">
        <v>619</v>
      </c>
      <c r="E12" s="125" t="s">
        <v>944</v>
      </c>
      <c r="F12" s="125" t="s">
        <v>943</v>
      </c>
      <c r="G12" s="132" t="s">
        <v>624</v>
      </c>
      <c r="H12" s="129"/>
    </row>
    <row r="13" spans="1:8" s="95" customFormat="1" ht="78.75">
      <c r="A13" s="131" t="s">
        <v>945</v>
      </c>
      <c r="B13" s="125" t="s">
        <v>946</v>
      </c>
      <c r="C13" s="126">
        <v>44196</v>
      </c>
      <c r="D13" s="127" t="s">
        <v>619</v>
      </c>
      <c r="E13" s="125" t="s">
        <v>946</v>
      </c>
      <c r="F13" s="125" t="s">
        <v>945</v>
      </c>
      <c r="G13" s="132" t="s">
        <v>624</v>
      </c>
      <c r="H13" s="129"/>
    </row>
    <row r="14" spans="1:7" s="95" customFormat="1" ht="33.75">
      <c r="A14" s="131" t="s">
        <v>947</v>
      </c>
      <c r="B14" s="125" t="s">
        <v>948</v>
      </c>
      <c r="C14" s="126" t="s">
        <v>949</v>
      </c>
      <c r="D14" s="127" t="s">
        <v>619</v>
      </c>
      <c r="E14" s="125" t="s">
        <v>950</v>
      </c>
      <c r="F14" s="125" t="s">
        <v>947</v>
      </c>
      <c r="G14" s="132"/>
    </row>
    <row r="15" spans="1:7" s="95" customFormat="1" ht="22.5">
      <c r="A15" s="131" t="s">
        <v>951</v>
      </c>
      <c r="B15" s="125" t="s">
        <v>952</v>
      </c>
      <c r="C15" s="126">
        <v>45743</v>
      </c>
      <c r="D15" s="127" t="s">
        <v>619</v>
      </c>
      <c r="E15" s="125" t="s">
        <v>953</v>
      </c>
      <c r="F15" s="125" t="s">
        <v>951</v>
      </c>
      <c r="G15" s="132"/>
    </row>
    <row r="16" spans="1:7" s="95" customFormat="1" ht="22.5">
      <c r="A16" s="131" t="s">
        <v>954</v>
      </c>
      <c r="B16" s="125" t="s">
        <v>955</v>
      </c>
      <c r="C16" s="126">
        <v>43465</v>
      </c>
      <c r="D16" s="127" t="s">
        <v>619</v>
      </c>
      <c r="E16" s="125" t="s">
        <v>955</v>
      </c>
      <c r="F16" s="125" t="s">
        <v>954</v>
      </c>
      <c r="G16" s="132" t="s">
        <v>956</v>
      </c>
    </row>
    <row r="17" spans="1:7" ht="67.5">
      <c r="A17" s="131" t="s">
        <v>957</v>
      </c>
      <c r="B17" s="125" t="s">
        <v>958</v>
      </c>
      <c r="C17" s="126">
        <v>42722</v>
      </c>
      <c r="D17" s="127" t="s">
        <v>619</v>
      </c>
      <c r="E17" s="125" t="s">
        <v>958</v>
      </c>
      <c r="F17" s="125" t="s">
        <v>957</v>
      </c>
      <c r="G17" s="132" t="s">
        <v>959</v>
      </c>
    </row>
    <row r="18" spans="1:7" ht="56.25">
      <c r="A18" s="131" t="s">
        <v>960</v>
      </c>
      <c r="B18" s="125" t="s">
        <v>961</v>
      </c>
      <c r="C18" s="126">
        <v>43465</v>
      </c>
      <c r="D18" s="127" t="s">
        <v>619</v>
      </c>
      <c r="E18" s="125" t="s">
        <v>961</v>
      </c>
      <c r="F18" s="125" t="s">
        <v>960</v>
      </c>
      <c r="G18" s="132" t="s">
        <v>962</v>
      </c>
    </row>
    <row r="19" spans="1:7" ht="78.75">
      <c r="A19" s="131" t="s">
        <v>963</v>
      </c>
      <c r="B19" s="125" t="s">
        <v>964</v>
      </c>
      <c r="C19" s="126">
        <v>42735</v>
      </c>
      <c r="D19" s="127" t="s">
        <v>619</v>
      </c>
      <c r="E19" s="125" t="s">
        <v>964</v>
      </c>
      <c r="F19" s="125" t="s">
        <v>963</v>
      </c>
      <c r="G19" s="107"/>
    </row>
    <row r="20" spans="1:7" ht="56.25">
      <c r="A20" s="131" t="s">
        <v>965</v>
      </c>
      <c r="B20" s="125" t="s">
        <v>966</v>
      </c>
      <c r="C20" s="126">
        <v>43226</v>
      </c>
      <c r="D20" s="127" t="s">
        <v>619</v>
      </c>
      <c r="E20" s="125" t="s">
        <v>966</v>
      </c>
      <c r="F20" s="125" t="s">
        <v>965</v>
      </c>
      <c r="G20" s="107"/>
    </row>
    <row r="21" spans="1:7" ht="84.75" customHeight="1">
      <c r="A21" s="131" t="s">
        <v>967</v>
      </c>
      <c r="B21" s="125" t="s">
        <v>968</v>
      </c>
      <c r="C21" s="126" t="s">
        <v>949</v>
      </c>
      <c r="D21" s="127" t="s">
        <v>619</v>
      </c>
      <c r="E21" s="125" t="s">
        <v>968</v>
      </c>
      <c r="F21" s="125" t="s">
        <v>967</v>
      </c>
      <c r="G21" s="107"/>
    </row>
    <row r="22" spans="1:7" ht="67.5">
      <c r="A22" s="131" t="s">
        <v>969</v>
      </c>
      <c r="B22" s="125" t="s">
        <v>970</v>
      </c>
      <c r="C22" s="126">
        <v>43389</v>
      </c>
      <c r="D22" s="127" t="s">
        <v>619</v>
      </c>
      <c r="E22" s="125" t="s">
        <v>970</v>
      </c>
      <c r="F22" s="125" t="s">
        <v>969</v>
      </c>
      <c r="G22" s="107"/>
    </row>
    <row r="23" spans="1:7" ht="90">
      <c r="A23" s="131" t="s">
        <v>971</v>
      </c>
      <c r="B23" s="125" t="s">
        <v>972</v>
      </c>
      <c r="C23" s="126" t="s">
        <v>949</v>
      </c>
      <c r="D23" s="127" t="s">
        <v>619</v>
      </c>
      <c r="E23" s="125" t="s">
        <v>972</v>
      </c>
      <c r="F23" s="125" t="s">
        <v>971</v>
      </c>
      <c r="G23" s="107"/>
    </row>
    <row r="24" spans="1:7" ht="67.5">
      <c r="A24" s="131" t="s">
        <v>973</v>
      </c>
      <c r="B24" s="125" t="s">
        <v>974</v>
      </c>
      <c r="C24" s="126">
        <v>42735</v>
      </c>
      <c r="D24" s="127" t="s">
        <v>619</v>
      </c>
      <c r="E24" s="125" t="s">
        <v>974</v>
      </c>
      <c r="F24" s="125" t="s">
        <v>973</v>
      </c>
      <c r="G24" s="107"/>
    </row>
    <row r="25" spans="1:7" ht="45">
      <c r="A25" s="131" t="s">
        <v>975</v>
      </c>
      <c r="B25" s="125" t="s">
        <v>976</v>
      </c>
      <c r="C25" s="126">
        <v>42863</v>
      </c>
      <c r="D25" s="127" t="s">
        <v>619</v>
      </c>
      <c r="E25" s="125" t="s">
        <v>976</v>
      </c>
      <c r="F25" s="125" t="s">
        <v>975</v>
      </c>
      <c r="G25" s="107"/>
    </row>
    <row r="26" spans="1:7" ht="33.75">
      <c r="A26" s="131" t="s">
        <v>975</v>
      </c>
      <c r="B26" s="125" t="s">
        <v>977</v>
      </c>
      <c r="C26" s="126">
        <v>42794</v>
      </c>
      <c r="D26" s="127" t="s">
        <v>619</v>
      </c>
      <c r="E26" s="125" t="s">
        <v>977</v>
      </c>
      <c r="F26" s="125" t="s">
        <v>975</v>
      </c>
      <c r="G26" s="107"/>
    </row>
    <row r="27" spans="1:7" ht="33.75">
      <c r="A27" s="131" t="s">
        <v>978</v>
      </c>
      <c r="B27" s="125" t="s">
        <v>979</v>
      </c>
      <c r="C27" s="126" t="s">
        <v>949</v>
      </c>
      <c r="D27" s="127" t="s">
        <v>619</v>
      </c>
      <c r="E27" s="125" t="s">
        <v>979</v>
      </c>
      <c r="F27" s="125" t="s">
        <v>978</v>
      </c>
      <c r="G27" s="107"/>
    </row>
    <row r="28" spans="1:7" ht="45">
      <c r="A28" s="131" t="s">
        <v>967</v>
      </c>
      <c r="B28" s="125" t="s">
        <v>980</v>
      </c>
      <c r="C28" s="126">
        <v>42735</v>
      </c>
      <c r="D28" s="127" t="s">
        <v>619</v>
      </c>
      <c r="E28" s="125" t="s">
        <v>980</v>
      </c>
      <c r="F28" s="125" t="s">
        <v>967</v>
      </c>
      <c r="G28" s="107"/>
    </row>
    <row r="29" spans="1:7" ht="34.5" thickBot="1">
      <c r="A29" s="133" t="s">
        <v>981</v>
      </c>
      <c r="B29" s="134" t="s">
        <v>982</v>
      </c>
      <c r="C29" s="135" t="s">
        <v>949</v>
      </c>
      <c r="D29" s="136" t="s">
        <v>619</v>
      </c>
      <c r="E29" s="134" t="s">
        <v>982</v>
      </c>
      <c r="F29" s="134" t="s">
        <v>981</v>
      </c>
      <c r="G29" s="98"/>
    </row>
  </sheetData>
  <mergeCells count="3">
    <mergeCell ref="A4:G4"/>
    <mergeCell ref="A6:G6"/>
    <mergeCell ref="A8:G8"/>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2:O320"/>
  <sheetViews>
    <sheetView zoomScale="75" zoomScaleNormal="75" workbookViewId="0" topLeftCell="A1">
      <selection activeCell="A7" sqref="A7:B7"/>
    </sheetView>
  </sheetViews>
  <sheetFormatPr defaultColWidth="11.421875" defaultRowHeight="12.75"/>
  <cols>
    <col min="1" max="1" width="30.140625" style="7" customWidth="1"/>
    <col min="2" max="2" width="37.421875" style="7" customWidth="1"/>
    <col min="3" max="3" width="21.8515625" style="7" customWidth="1"/>
    <col min="4" max="4" width="25.140625" style="1" customWidth="1"/>
    <col min="5" max="5" width="28.28125" style="7" customWidth="1"/>
    <col min="6" max="6" width="34.421875" style="7" customWidth="1"/>
    <col min="7" max="7" width="32.7109375" style="7" customWidth="1"/>
    <col min="8" max="8" width="11.8515625" style="1" customWidth="1"/>
    <col min="9" max="16384" width="11.421875" style="1" customWidth="1"/>
  </cols>
  <sheetData>
    <row r="1" ht="98.25" customHeight="1"/>
    <row r="2" spans="1:2" ht="26.25" customHeight="1">
      <c r="A2" s="20" t="s">
        <v>765</v>
      </c>
      <c r="B2" s="130">
        <v>2016</v>
      </c>
    </row>
    <row r="3" spans="1:7" ht="42.75" customHeight="1">
      <c r="A3" s="20" t="s">
        <v>417</v>
      </c>
      <c r="B3" s="130">
        <v>3</v>
      </c>
      <c r="C3" s="8"/>
      <c r="D3" s="2"/>
      <c r="E3" s="8"/>
      <c r="F3" s="8"/>
      <c r="G3" s="8"/>
    </row>
    <row r="4" spans="1:7" ht="27" customHeight="1" thickBot="1">
      <c r="A4" s="19"/>
      <c r="B4" s="8"/>
      <c r="C4" s="8"/>
      <c r="D4" s="2"/>
      <c r="E4" s="8"/>
      <c r="F4" s="8"/>
      <c r="G4" s="8"/>
    </row>
    <row r="5" spans="1:8" ht="24" customHeight="1">
      <c r="A5" s="351" t="s">
        <v>768</v>
      </c>
      <c r="B5" s="352"/>
      <c r="C5" s="352"/>
      <c r="D5" s="352"/>
      <c r="E5" s="352"/>
      <c r="F5" s="352"/>
      <c r="G5" s="353"/>
      <c r="H5" s="9"/>
    </row>
    <row r="6" spans="1:9" ht="48.75" thickBot="1">
      <c r="A6" s="22" t="s">
        <v>104</v>
      </c>
      <c r="B6" s="4" t="s">
        <v>105</v>
      </c>
      <c r="C6" s="4" t="s">
        <v>106</v>
      </c>
      <c r="D6" s="5" t="s">
        <v>107</v>
      </c>
      <c r="E6" s="4" t="s">
        <v>110</v>
      </c>
      <c r="F6" s="4" t="s">
        <v>109</v>
      </c>
      <c r="G6" s="6" t="s">
        <v>108</v>
      </c>
      <c r="I6" s="1" t="s">
        <v>103</v>
      </c>
    </row>
    <row r="7" spans="1:15" ht="26.25" customHeight="1">
      <c r="A7" s="366" t="s">
        <v>418</v>
      </c>
      <c r="B7" s="367"/>
      <c r="C7" s="91"/>
      <c r="D7" s="91"/>
      <c r="E7" s="91"/>
      <c r="F7" s="91"/>
      <c r="G7" s="92"/>
      <c r="I7" s="3"/>
      <c r="J7" s="3"/>
      <c r="M7" s="10"/>
      <c r="N7" s="10"/>
      <c r="O7" s="3"/>
    </row>
    <row r="8" spans="1:8" s="95" customFormat="1" ht="186" customHeight="1" thickBot="1">
      <c r="A8" s="99" t="s">
        <v>419</v>
      </c>
      <c r="B8" s="100" t="s">
        <v>420</v>
      </c>
      <c r="C8" s="101" t="s">
        <v>994</v>
      </c>
      <c r="D8" s="96">
        <v>2</v>
      </c>
      <c r="E8" s="100" t="s">
        <v>995</v>
      </c>
      <c r="F8" s="97" t="s">
        <v>641</v>
      </c>
      <c r="G8" s="102" t="s">
        <v>416</v>
      </c>
      <c r="H8" s="94"/>
    </row>
    <row r="311" ht="12" thickBot="1"/>
    <row r="312" ht="22.5">
      <c r="B312" s="17" t="s">
        <v>757</v>
      </c>
    </row>
    <row r="313" ht="22.5">
      <c r="B313" s="18" t="s">
        <v>758</v>
      </c>
    </row>
    <row r="314" ht="45">
      <c r="B314" s="18" t="s">
        <v>767</v>
      </c>
    </row>
    <row r="315" ht="45">
      <c r="B315" s="18" t="s">
        <v>759</v>
      </c>
    </row>
    <row r="316" ht="33.75">
      <c r="B316" s="18" t="s">
        <v>760</v>
      </c>
    </row>
    <row r="317" ht="22.5">
      <c r="B317" s="18" t="s">
        <v>761</v>
      </c>
    </row>
    <row r="318" ht="22.5">
      <c r="B318" s="18" t="s">
        <v>762</v>
      </c>
    </row>
    <row r="319" ht="22.5">
      <c r="B319" s="18" t="s">
        <v>763</v>
      </c>
    </row>
    <row r="320" ht="22.5">
      <c r="B320" s="18" t="s">
        <v>764</v>
      </c>
    </row>
  </sheetData>
  <mergeCells count="2">
    <mergeCell ref="A5:G5"/>
    <mergeCell ref="A7:B7"/>
  </mergeCells>
  <dataValidations count="1">
    <dataValidation type="list" allowBlank="1" showInputMessage="1" showErrorMessage="1" prompt="Zerrendatik aukeratu dagokizun departamentuaren izena" sqref="A7:B7">
      <formula1>$B$312:$B$320</formula1>
    </dataValidation>
  </dataValidation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O322"/>
  <sheetViews>
    <sheetView zoomScale="50" zoomScaleNormal="50" workbookViewId="0" topLeftCell="A1">
      <selection activeCell="I8" sqref="I8"/>
    </sheetView>
  </sheetViews>
  <sheetFormatPr defaultColWidth="11.421875" defaultRowHeight="12.75"/>
  <cols>
    <col min="1" max="1" width="44.28125" style="309" customWidth="1"/>
    <col min="2" max="2" width="67.57421875" style="309" customWidth="1"/>
    <col min="3" max="3" width="58.421875" style="309" customWidth="1"/>
    <col min="4" max="4" width="25.140625" style="310" customWidth="1"/>
    <col min="5" max="5" width="51.00390625" style="309" customWidth="1"/>
    <col min="6" max="6" width="34.421875" style="309" customWidth="1"/>
    <col min="7" max="7" width="32.7109375" style="309" customWidth="1"/>
    <col min="8" max="8" width="11.8515625" style="310" customWidth="1"/>
    <col min="9" max="16384" width="11.421875" style="310" customWidth="1"/>
  </cols>
  <sheetData>
    <row r="1" ht="75" customHeight="1"/>
    <row r="2" spans="1:2" ht="26.25" customHeight="1">
      <c r="A2" s="20" t="s">
        <v>765</v>
      </c>
      <c r="B2" s="331">
        <v>2016</v>
      </c>
    </row>
    <row r="3" spans="1:7" ht="42.75" customHeight="1">
      <c r="A3" s="20" t="s">
        <v>417</v>
      </c>
      <c r="B3" s="331">
        <v>3</v>
      </c>
      <c r="C3" s="312"/>
      <c r="D3" s="313"/>
      <c r="E3" s="312"/>
      <c r="F3" s="312"/>
      <c r="G3" s="312"/>
    </row>
    <row r="4" spans="1:7" ht="27" customHeight="1" thickBot="1">
      <c r="A4" s="19"/>
      <c r="B4" s="312"/>
      <c r="C4" s="312"/>
      <c r="D4" s="313"/>
      <c r="E4" s="312"/>
      <c r="F4" s="312"/>
      <c r="G4" s="312"/>
    </row>
    <row r="5" spans="1:8" ht="24" customHeight="1">
      <c r="A5" s="351" t="s">
        <v>768</v>
      </c>
      <c r="B5" s="352"/>
      <c r="C5" s="352"/>
      <c r="D5" s="352"/>
      <c r="E5" s="352"/>
      <c r="F5" s="352"/>
      <c r="G5" s="353"/>
      <c r="H5" s="9"/>
    </row>
    <row r="6" spans="1:9" ht="48.75" thickBot="1">
      <c r="A6" s="22" t="s">
        <v>104</v>
      </c>
      <c r="B6" s="4" t="s">
        <v>105</v>
      </c>
      <c r="C6" s="4" t="s">
        <v>106</v>
      </c>
      <c r="D6" s="5" t="s">
        <v>107</v>
      </c>
      <c r="E6" s="4" t="s">
        <v>110</v>
      </c>
      <c r="F6" s="4" t="s">
        <v>109</v>
      </c>
      <c r="G6" s="6" t="s">
        <v>108</v>
      </c>
      <c r="I6" s="310" t="s">
        <v>103</v>
      </c>
    </row>
    <row r="7" spans="1:15" ht="26.25" customHeight="1" thickBot="1">
      <c r="A7" s="363" t="s">
        <v>421</v>
      </c>
      <c r="B7" s="364"/>
      <c r="C7" s="364"/>
      <c r="D7" s="364"/>
      <c r="E7" s="364"/>
      <c r="F7" s="364"/>
      <c r="G7" s="284"/>
      <c r="I7" s="314"/>
      <c r="J7" s="314"/>
      <c r="M7" s="315"/>
      <c r="N7" s="315"/>
      <c r="O7" s="314"/>
    </row>
    <row r="8" spans="1:8" s="317" customFormat="1" ht="99.75" customHeight="1">
      <c r="A8" s="327" t="s">
        <v>376</v>
      </c>
      <c r="B8" s="328" t="s">
        <v>631</v>
      </c>
      <c r="C8" s="328" t="s">
        <v>194</v>
      </c>
      <c r="D8" s="329"/>
      <c r="E8" s="330" t="s">
        <v>405</v>
      </c>
      <c r="F8" s="329"/>
      <c r="G8" s="332"/>
      <c r="H8" s="316"/>
    </row>
    <row r="9" spans="1:8" s="317" customFormat="1" ht="143.25" customHeight="1">
      <c r="A9" s="318" t="s">
        <v>376</v>
      </c>
      <c r="B9" s="304" t="s">
        <v>632</v>
      </c>
      <c r="C9" s="319" t="s">
        <v>194</v>
      </c>
      <c r="D9" s="301"/>
      <c r="E9" s="320" t="s">
        <v>405</v>
      </c>
      <c r="F9" s="301"/>
      <c r="G9" s="321"/>
      <c r="H9" s="316"/>
    </row>
    <row r="10" spans="1:10" ht="158.25" customHeight="1">
      <c r="A10" s="318" t="s">
        <v>376</v>
      </c>
      <c r="B10" s="304" t="s">
        <v>633</v>
      </c>
      <c r="C10" s="319" t="s">
        <v>195</v>
      </c>
      <c r="D10" s="301"/>
      <c r="E10" s="320" t="s">
        <v>405</v>
      </c>
      <c r="F10" s="301"/>
      <c r="G10" s="321"/>
      <c r="I10" s="314"/>
      <c r="J10" s="314"/>
    </row>
    <row r="11" spans="1:7" ht="78.75">
      <c r="A11" s="318" t="s">
        <v>376</v>
      </c>
      <c r="B11" s="304" t="s">
        <v>634</v>
      </c>
      <c r="C11" s="304" t="s">
        <v>196</v>
      </c>
      <c r="D11" s="301"/>
      <c r="E11" s="320" t="s">
        <v>405</v>
      </c>
      <c r="F11" s="301"/>
      <c r="G11" s="321"/>
    </row>
    <row r="12" spans="1:7" ht="67.5">
      <c r="A12" s="318" t="s">
        <v>375</v>
      </c>
      <c r="B12" s="304" t="s">
        <v>635</v>
      </c>
      <c r="C12" s="304" t="s">
        <v>197</v>
      </c>
      <c r="D12" s="301"/>
      <c r="E12" s="320" t="s">
        <v>405</v>
      </c>
      <c r="F12" s="301"/>
      <c r="G12" s="321"/>
    </row>
    <row r="13" spans="1:7" ht="78.75">
      <c r="A13" s="318" t="s">
        <v>377</v>
      </c>
      <c r="B13" s="304" t="s">
        <v>636</v>
      </c>
      <c r="C13" s="304" t="s">
        <v>198</v>
      </c>
      <c r="D13" s="301"/>
      <c r="E13" s="320" t="s">
        <v>405</v>
      </c>
      <c r="F13" s="301"/>
      <c r="G13" s="321"/>
    </row>
    <row r="14" spans="1:7" ht="365.25" customHeight="1">
      <c r="A14" s="318" t="s">
        <v>378</v>
      </c>
      <c r="B14" s="304" t="s">
        <v>637</v>
      </c>
      <c r="C14" s="304" t="s">
        <v>199</v>
      </c>
      <c r="D14" s="301"/>
      <c r="E14" s="304" t="s">
        <v>909</v>
      </c>
      <c r="F14" s="301"/>
      <c r="G14" s="321"/>
    </row>
    <row r="15" spans="1:7" ht="101.25">
      <c r="A15" s="318" t="s">
        <v>379</v>
      </c>
      <c r="B15" s="304" t="s">
        <v>638</v>
      </c>
      <c r="C15" s="304" t="s">
        <v>200</v>
      </c>
      <c r="D15" s="311"/>
      <c r="E15" s="320" t="s">
        <v>405</v>
      </c>
      <c r="F15" s="301"/>
      <c r="G15" s="321"/>
    </row>
    <row r="16" spans="1:7" ht="78.75">
      <c r="A16" s="318" t="s">
        <v>380</v>
      </c>
      <c r="B16" s="304" t="s">
        <v>639</v>
      </c>
      <c r="C16" s="304" t="s">
        <v>201</v>
      </c>
      <c r="D16" s="301"/>
      <c r="E16" s="320" t="s">
        <v>405</v>
      </c>
      <c r="F16" s="301"/>
      <c r="G16" s="321"/>
    </row>
    <row r="17" spans="1:7" ht="78.75">
      <c r="A17" s="318" t="s">
        <v>384</v>
      </c>
      <c r="B17" s="304" t="s">
        <v>640</v>
      </c>
      <c r="C17" s="304" t="s">
        <v>202</v>
      </c>
      <c r="D17" s="301"/>
      <c r="E17" s="320" t="s">
        <v>405</v>
      </c>
      <c r="F17" s="301"/>
      <c r="G17" s="321"/>
    </row>
    <row r="18" spans="1:7" ht="78.75">
      <c r="A18" s="318" t="s">
        <v>383</v>
      </c>
      <c r="B18" s="304" t="s">
        <v>1</v>
      </c>
      <c r="C18" s="304" t="s">
        <v>203</v>
      </c>
      <c r="D18" s="301"/>
      <c r="E18" s="320" t="s">
        <v>405</v>
      </c>
      <c r="F18" s="301"/>
      <c r="G18" s="321"/>
    </row>
    <row r="19" spans="1:7" ht="78.75">
      <c r="A19" s="318" t="s">
        <v>382</v>
      </c>
      <c r="B19" s="304" t="s">
        <v>2</v>
      </c>
      <c r="C19" s="304" t="s">
        <v>204</v>
      </c>
      <c r="D19" s="301"/>
      <c r="E19" s="320" t="s">
        <v>405</v>
      </c>
      <c r="F19" s="301"/>
      <c r="G19" s="321"/>
    </row>
    <row r="20" spans="1:7" ht="101.25">
      <c r="A20" s="318" t="s">
        <v>381</v>
      </c>
      <c r="B20" s="304" t="s">
        <v>3</v>
      </c>
      <c r="C20" s="304" t="s">
        <v>205</v>
      </c>
      <c r="D20" s="301"/>
      <c r="E20" s="320" t="s">
        <v>405</v>
      </c>
      <c r="F20" s="301"/>
      <c r="G20" s="321"/>
    </row>
    <row r="21" spans="1:7" ht="146.25">
      <c r="A21" s="318" t="s">
        <v>385</v>
      </c>
      <c r="B21" s="304" t="s">
        <v>4</v>
      </c>
      <c r="C21" s="304" t="s">
        <v>872</v>
      </c>
      <c r="D21" s="301"/>
      <c r="E21" s="320" t="s">
        <v>405</v>
      </c>
      <c r="F21" s="301"/>
      <c r="G21" s="321"/>
    </row>
    <row r="22" spans="1:7" ht="168.75">
      <c r="A22" s="318" t="s">
        <v>386</v>
      </c>
      <c r="B22" s="304" t="s">
        <v>5</v>
      </c>
      <c r="C22" s="304" t="s">
        <v>873</v>
      </c>
      <c r="D22" s="301"/>
      <c r="E22" s="320" t="s">
        <v>405</v>
      </c>
      <c r="F22" s="301"/>
      <c r="G22" s="321"/>
    </row>
    <row r="23" spans="1:7" ht="146.25">
      <c r="A23" s="318" t="s">
        <v>387</v>
      </c>
      <c r="B23" s="304" t="s">
        <v>6</v>
      </c>
      <c r="C23" s="304" t="s">
        <v>538</v>
      </c>
      <c r="D23" s="301"/>
      <c r="E23" s="320" t="s">
        <v>405</v>
      </c>
      <c r="F23" s="301"/>
      <c r="G23" s="321"/>
    </row>
    <row r="24" spans="1:7" ht="78.75">
      <c r="A24" s="318" t="s">
        <v>388</v>
      </c>
      <c r="B24" s="311" t="s">
        <v>565</v>
      </c>
      <c r="C24" s="304" t="s">
        <v>539</v>
      </c>
      <c r="D24" s="301"/>
      <c r="E24" s="320" t="s">
        <v>405</v>
      </c>
      <c r="F24" s="301"/>
      <c r="G24" s="321"/>
    </row>
    <row r="25" spans="1:7" ht="123.75">
      <c r="A25" s="318" t="s">
        <v>389</v>
      </c>
      <c r="B25" s="304" t="s">
        <v>193</v>
      </c>
      <c r="C25" s="304" t="s">
        <v>540</v>
      </c>
      <c r="D25" s="301"/>
      <c r="E25" s="320" t="s">
        <v>405</v>
      </c>
      <c r="F25" s="301"/>
      <c r="G25" s="321"/>
    </row>
    <row r="26" spans="1:7" ht="112.5">
      <c r="A26" s="318" t="s">
        <v>626</v>
      </c>
      <c r="B26" s="304" t="s">
        <v>192</v>
      </c>
      <c r="C26" s="304" t="s">
        <v>295</v>
      </c>
      <c r="D26" s="301"/>
      <c r="E26" s="320" t="s">
        <v>405</v>
      </c>
      <c r="F26" s="301"/>
      <c r="G26" s="321"/>
    </row>
    <row r="27" spans="1:7" ht="146.25">
      <c r="A27" s="318" t="s">
        <v>630</v>
      </c>
      <c r="B27" s="304" t="s">
        <v>646</v>
      </c>
      <c r="C27" s="304" t="s">
        <v>900</v>
      </c>
      <c r="D27" s="301"/>
      <c r="E27" s="320" t="s">
        <v>405</v>
      </c>
      <c r="F27" s="301"/>
      <c r="G27" s="321"/>
    </row>
    <row r="28" spans="1:7" ht="157.5">
      <c r="A28" s="318" t="s">
        <v>390</v>
      </c>
      <c r="B28" s="304" t="s">
        <v>645</v>
      </c>
      <c r="C28" s="304" t="s">
        <v>561</v>
      </c>
      <c r="D28" s="301"/>
      <c r="E28" s="320" t="s">
        <v>405</v>
      </c>
      <c r="F28" s="301"/>
      <c r="G28" s="321"/>
    </row>
    <row r="29" spans="1:7" ht="146.25">
      <c r="A29" s="318" t="s">
        <v>625</v>
      </c>
      <c r="B29" s="304" t="s">
        <v>7</v>
      </c>
      <c r="C29" s="304" t="s">
        <v>562</v>
      </c>
      <c r="D29" s="301"/>
      <c r="E29" s="320" t="s">
        <v>405</v>
      </c>
      <c r="F29" s="301"/>
      <c r="G29" s="321"/>
    </row>
    <row r="30" spans="1:7" ht="146.25">
      <c r="A30" s="318" t="s">
        <v>934</v>
      </c>
      <c r="B30" s="304" t="s">
        <v>935</v>
      </c>
      <c r="C30" s="304" t="s">
        <v>936</v>
      </c>
      <c r="D30" s="301"/>
      <c r="E30" s="320"/>
      <c r="F30" s="301"/>
      <c r="G30" s="321"/>
    </row>
    <row r="31" spans="1:7" ht="90">
      <c r="A31" s="318" t="s">
        <v>627</v>
      </c>
      <c r="B31" s="304" t="s">
        <v>642</v>
      </c>
      <c r="C31" s="304" t="s">
        <v>563</v>
      </c>
      <c r="D31" s="301"/>
      <c r="E31" s="320" t="s">
        <v>405</v>
      </c>
      <c r="F31" s="301"/>
      <c r="G31" s="321"/>
    </row>
    <row r="32" spans="1:7" ht="90">
      <c r="A32" s="318" t="s">
        <v>629</v>
      </c>
      <c r="B32" s="304" t="s">
        <v>643</v>
      </c>
      <c r="C32" s="304" t="s">
        <v>564</v>
      </c>
      <c r="D32" s="301"/>
      <c r="E32" s="320" t="s">
        <v>405</v>
      </c>
      <c r="F32" s="301"/>
      <c r="G32" s="321"/>
    </row>
    <row r="33" spans="1:7" ht="90">
      <c r="A33" s="318" t="s">
        <v>628</v>
      </c>
      <c r="B33" s="304" t="s">
        <v>644</v>
      </c>
      <c r="C33" s="304" t="s">
        <v>564</v>
      </c>
      <c r="D33" s="301"/>
      <c r="E33" s="320" t="s">
        <v>405</v>
      </c>
      <c r="F33" s="301"/>
      <c r="G33" s="321"/>
    </row>
    <row r="34" spans="1:7" ht="90">
      <c r="A34" s="318" t="s">
        <v>422</v>
      </c>
      <c r="B34" s="304" t="s">
        <v>398</v>
      </c>
      <c r="C34" s="304" t="s">
        <v>402</v>
      </c>
      <c r="D34" s="301"/>
      <c r="E34" s="320" t="s">
        <v>405</v>
      </c>
      <c r="F34" s="301"/>
      <c r="G34" s="321"/>
    </row>
    <row r="35" spans="1:7" ht="123.75">
      <c r="A35" s="318" t="s">
        <v>395</v>
      </c>
      <c r="B35" s="304" t="s">
        <v>399</v>
      </c>
      <c r="C35" s="304" t="s">
        <v>403</v>
      </c>
      <c r="D35" s="301"/>
      <c r="E35" s="320" t="s">
        <v>405</v>
      </c>
      <c r="F35" s="301"/>
      <c r="G35" s="321"/>
    </row>
    <row r="36" spans="1:7" ht="90">
      <c r="A36" s="318" t="s">
        <v>396</v>
      </c>
      <c r="B36" s="304" t="s">
        <v>400</v>
      </c>
      <c r="C36" s="304" t="s">
        <v>404</v>
      </c>
      <c r="D36" s="301"/>
      <c r="E36" s="320" t="s">
        <v>405</v>
      </c>
      <c r="F36" s="301"/>
      <c r="G36" s="321"/>
    </row>
    <row r="37" spans="1:7" ht="90.75" thickBot="1">
      <c r="A37" s="322" t="s">
        <v>397</v>
      </c>
      <c r="B37" s="323" t="s">
        <v>401</v>
      </c>
      <c r="C37" s="323" t="s">
        <v>404</v>
      </c>
      <c r="D37" s="324"/>
      <c r="E37" s="325" t="s">
        <v>405</v>
      </c>
      <c r="F37" s="324"/>
      <c r="G37" s="326"/>
    </row>
    <row r="313" ht="12" thickBot="1"/>
    <row r="314" ht="22.5">
      <c r="B314" s="17" t="s">
        <v>757</v>
      </c>
    </row>
    <row r="315" ht="22.5">
      <c r="B315" s="18" t="s">
        <v>758</v>
      </c>
    </row>
    <row r="316" ht="22.5">
      <c r="B316" s="18" t="s">
        <v>767</v>
      </c>
    </row>
    <row r="317" ht="22.5">
      <c r="B317" s="18" t="s">
        <v>759</v>
      </c>
    </row>
    <row r="318" ht="22.5">
      <c r="B318" s="18" t="s">
        <v>760</v>
      </c>
    </row>
    <row r="319" ht="22.5">
      <c r="B319" s="18" t="s">
        <v>761</v>
      </c>
    </row>
    <row r="320" ht="22.5">
      <c r="B320" s="18" t="s">
        <v>762</v>
      </c>
    </row>
    <row r="321" ht="22.5">
      <c r="B321" s="18" t="s">
        <v>763</v>
      </c>
    </row>
    <row r="322" ht="22.5">
      <c r="B322" s="18" t="s">
        <v>764</v>
      </c>
    </row>
  </sheetData>
  <mergeCells count="4">
    <mergeCell ref="A5:G5"/>
    <mergeCell ref="A7:B7"/>
    <mergeCell ref="C7:D7"/>
    <mergeCell ref="E7:F7"/>
  </mergeCells>
  <dataValidations count="1">
    <dataValidation type="list" allowBlank="1" showInputMessage="1" showErrorMessage="1" prompt="Zerrendatik aukeratu dagokizun departamentuaren izena" sqref="A7:B7">
      <formula1>$B$314:$B$322</formula1>
    </dataValidation>
  </dataValidation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2:O322"/>
  <sheetViews>
    <sheetView zoomScale="75" zoomScaleNormal="75" workbookViewId="0" topLeftCell="A1">
      <selection activeCell="J2" sqref="J2"/>
    </sheetView>
  </sheetViews>
  <sheetFormatPr defaultColWidth="11.421875" defaultRowHeight="12.75"/>
  <cols>
    <col min="1" max="1" width="24.8515625" style="7" customWidth="1"/>
    <col min="2" max="2" width="28.421875" style="7" customWidth="1"/>
    <col min="3" max="3" width="21.8515625" style="1" customWidth="1"/>
    <col min="4" max="4" width="25.140625" style="7" customWidth="1"/>
    <col min="5" max="5" width="28.28125" style="1" customWidth="1"/>
    <col min="6" max="6" width="28.57421875" style="1" customWidth="1"/>
    <col min="7" max="7" width="23.7109375" style="1" customWidth="1"/>
    <col min="8" max="8" width="11.8515625" style="1" customWidth="1"/>
    <col min="9" max="16384" width="11.421875" style="1" customWidth="1"/>
  </cols>
  <sheetData>
    <row r="1" ht="98.25" customHeight="1"/>
    <row r="2" spans="1:2" ht="26.25" customHeight="1">
      <c r="A2" s="20" t="s">
        <v>765</v>
      </c>
      <c r="B2" s="272">
        <v>2016</v>
      </c>
    </row>
    <row r="3" spans="1:7" ht="42.75" customHeight="1">
      <c r="A3" s="20" t="s">
        <v>766</v>
      </c>
      <c r="B3" s="272">
        <v>3</v>
      </c>
      <c r="C3" s="3"/>
      <c r="D3" s="8"/>
      <c r="E3" s="3"/>
      <c r="F3" s="3"/>
      <c r="G3" s="3"/>
    </row>
    <row r="4" spans="1:7" ht="15" customHeight="1" thickBot="1">
      <c r="A4" s="19"/>
      <c r="B4" s="8"/>
      <c r="C4" s="3"/>
      <c r="D4" s="8"/>
      <c r="E4" s="3"/>
      <c r="F4" s="3"/>
      <c r="G4" s="3"/>
    </row>
    <row r="5" spans="1:8" ht="24" customHeight="1">
      <c r="A5" s="352" t="s">
        <v>768</v>
      </c>
      <c r="B5" s="352"/>
      <c r="C5" s="352"/>
      <c r="D5" s="352"/>
      <c r="E5" s="352"/>
      <c r="F5" s="352"/>
      <c r="G5" s="353"/>
      <c r="H5" s="9"/>
    </row>
    <row r="6" spans="1:9" ht="52.5" customHeight="1" thickBot="1">
      <c r="A6" s="4" t="s">
        <v>104</v>
      </c>
      <c r="B6" s="4" t="s">
        <v>105</v>
      </c>
      <c r="C6" s="36" t="s">
        <v>106</v>
      </c>
      <c r="D6" s="5" t="s">
        <v>107</v>
      </c>
      <c r="E6" s="36" t="s">
        <v>110</v>
      </c>
      <c r="F6" s="36" t="s">
        <v>109</v>
      </c>
      <c r="G6" s="273" t="s">
        <v>108</v>
      </c>
      <c r="I6" s="1" t="s">
        <v>103</v>
      </c>
    </row>
    <row r="7" spans="1:15" ht="26.25" customHeight="1">
      <c r="A7" s="367"/>
      <c r="B7" s="367"/>
      <c r="C7" s="91"/>
      <c r="D7" s="137"/>
      <c r="E7" s="91"/>
      <c r="F7" s="91"/>
      <c r="G7" s="92"/>
      <c r="I7" s="3"/>
      <c r="J7" s="3"/>
      <c r="M7" s="10"/>
      <c r="N7" s="10"/>
      <c r="O7" s="3"/>
    </row>
    <row r="8" spans="1:8" ht="105" customHeight="1">
      <c r="A8" s="274" t="s">
        <v>1011</v>
      </c>
      <c r="B8" s="275" t="s">
        <v>1012</v>
      </c>
      <c r="C8" s="276" t="s">
        <v>507</v>
      </c>
      <c r="D8" s="277"/>
      <c r="E8" s="278" t="s">
        <v>508</v>
      </c>
      <c r="F8" s="276" t="s">
        <v>509</v>
      </c>
      <c r="G8" s="276" t="s">
        <v>769</v>
      </c>
      <c r="H8" s="279"/>
    </row>
    <row r="9" spans="1:10" ht="138" customHeight="1">
      <c r="A9" s="274" t="s">
        <v>511</v>
      </c>
      <c r="B9" s="275" t="s">
        <v>1013</v>
      </c>
      <c r="C9" s="276" t="s">
        <v>510</v>
      </c>
      <c r="D9" s="277" t="s">
        <v>771</v>
      </c>
      <c r="E9" s="278" t="s">
        <v>1014</v>
      </c>
      <c r="F9" s="276" t="s">
        <v>511</v>
      </c>
      <c r="G9" s="276" t="s">
        <v>512</v>
      </c>
      <c r="I9" s="3"/>
      <c r="J9" s="3"/>
    </row>
    <row r="10" spans="1:10" ht="162" customHeight="1">
      <c r="A10" s="274" t="s">
        <v>514</v>
      </c>
      <c r="B10" s="275" t="s">
        <v>1015</v>
      </c>
      <c r="C10" s="276" t="s">
        <v>513</v>
      </c>
      <c r="D10" s="277"/>
      <c r="E10" s="276" t="s">
        <v>1016</v>
      </c>
      <c r="F10" s="276" t="s">
        <v>514</v>
      </c>
      <c r="G10" s="276" t="s">
        <v>769</v>
      </c>
      <c r="I10" s="3"/>
      <c r="J10" s="3"/>
    </row>
    <row r="11" spans="1:10" ht="156" customHeight="1">
      <c r="A11" s="274" t="s">
        <v>1011</v>
      </c>
      <c r="B11" s="275" t="s">
        <v>1017</v>
      </c>
      <c r="C11" s="276" t="s">
        <v>1018</v>
      </c>
      <c r="D11" s="277"/>
      <c r="E11" s="276" t="s">
        <v>1019</v>
      </c>
      <c r="F11" s="276" t="s">
        <v>1020</v>
      </c>
      <c r="G11" s="276" t="s">
        <v>769</v>
      </c>
      <c r="I11" s="3"/>
      <c r="J11" s="3"/>
    </row>
    <row r="12" spans="1:10" ht="138" customHeight="1">
      <c r="A12" s="274" t="s">
        <v>511</v>
      </c>
      <c r="B12" s="275" t="s">
        <v>1013</v>
      </c>
      <c r="C12" s="276" t="s">
        <v>510</v>
      </c>
      <c r="D12" s="277" t="s">
        <v>771</v>
      </c>
      <c r="E12" s="278" t="s">
        <v>1014</v>
      </c>
      <c r="F12" s="276" t="s">
        <v>511</v>
      </c>
      <c r="G12" s="276" t="s">
        <v>512</v>
      </c>
      <c r="I12" s="3"/>
      <c r="J12" s="3"/>
    </row>
    <row r="13" spans="1:7" ht="408.75" customHeight="1">
      <c r="A13" s="275" t="s">
        <v>1021</v>
      </c>
      <c r="B13" s="275" t="s">
        <v>1022</v>
      </c>
      <c r="C13" s="276" t="s">
        <v>1023</v>
      </c>
      <c r="D13" s="275"/>
      <c r="E13" s="278" t="s">
        <v>1024</v>
      </c>
      <c r="F13" s="275" t="s">
        <v>1021</v>
      </c>
      <c r="G13" s="280" t="s">
        <v>1025</v>
      </c>
    </row>
    <row r="14" ht="11.25">
      <c r="G14" s="281"/>
    </row>
    <row r="15" ht="11.25">
      <c r="G15" s="281"/>
    </row>
    <row r="313" ht="12" thickBot="1"/>
    <row r="314" ht="22.5">
      <c r="B314" s="282" t="s">
        <v>757</v>
      </c>
    </row>
    <row r="315" ht="45">
      <c r="B315" s="283" t="s">
        <v>758</v>
      </c>
    </row>
    <row r="316" ht="45">
      <c r="B316" s="283" t="s">
        <v>767</v>
      </c>
    </row>
    <row r="317" ht="45">
      <c r="B317" s="283" t="s">
        <v>759</v>
      </c>
    </row>
    <row r="318" ht="45">
      <c r="B318" s="283" t="s">
        <v>760</v>
      </c>
    </row>
    <row r="319" ht="22.5">
      <c r="B319" s="283" t="s">
        <v>761</v>
      </c>
    </row>
    <row r="320" ht="22.5">
      <c r="B320" s="283" t="s">
        <v>762</v>
      </c>
    </row>
    <row r="321" ht="22.5">
      <c r="B321" s="283" t="s">
        <v>763</v>
      </c>
    </row>
    <row r="322" ht="45">
      <c r="B322" s="283" t="s">
        <v>764</v>
      </c>
    </row>
  </sheetData>
  <mergeCells count="2">
    <mergeCell ref="A5:G5"/>
    <mergeCell ref="A7:B7"/>
  </mergeCells>
  <dataValidations count="1">
    <dataValidation type="list" allowBlank="1" showInputMessage="1" showErrorMessage="1" prompt="Zerrendatik aukeratu dagokizun departamentuaren izena" sqref="A7:B7">
      <formula1>$B$314:$B$322</formula1>
    </dataValidation>
  </dataValidation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4:U192"/>
  <sheetViews>
    <sheetView zoomScale="75" zoomScaleNormal="75" workbookViewId="0" topLeftCell="A1">
      <selection activeCell="S11" sqref="S11"/>
    </sheetView>
  </sheetViews>
  <sheetFormatPr defaultColWidth="11.421875" defaultRowHeight="12.75"/>
  <cols>
    <col min="1" max="1" width="57.00390625" style="138" customWidth="1"/>
    <col min="2" max="2" width="46.7109375" style="138" customWidth="1"/>
    <col min="3" max="3" width="11.7109375" style="138" customWidth="1"/>
    <col min="4" max="4" width="9.00390625" style="138" hidden="1" customWidth="1"/>
    <col min="5" max="5" width="9.140625" style="138" hidden="1" customWidth="1"/>
    <col min="6" max="6" width="9.00390625" style="138" hidden="1" customWidth="1"/>
    <col min="7" max="7" width="6.140625" style="42" hidden="1" customWidth="1"/>
    <col min="8" max="8" width="5.140625" style="42" hidden="1" customWidth="1"/>
    <col min="9" max="9" width="5.57421875" style="42" hidden="1" customWidth="1"/>
    <col min="10" max="10" width="5.421875" style="42" hidden="1" customWidth="1"/>
    <col min="11" max="11" width="5.7109375" style="42" hidden="1" customWidth="1"/>
    <col min="12" max="12" width="9.28125" style="42" hidden="1" customWidth="1"/>
    <col min="13" max="13" width="15.8515625" style="42" customWidth="1"/>
    <col min="14" max="14" width="16.28125" style="42" customWidth="1"/>
    <col min="15" max="15" width="23.28125" style="42" customWidth="1"/>
    <col min="16" max="16" width="14.140625" style="42" customWidth="1"/>
    <col min="17" max="17" width="14.421875" style="42" customWidth="1"/>
    <col min="18" max="18" width="18.421875" style="42" customWidth="1"/>
    <col min="19" max="16384" width="11.421875" style="42" customWidth="1"/>
  </cols>
  <sheetData>
    <row r="1" ht="75.75" customHeight="1"/>
    <row r="2" ht="12" customHeight="1"/>
    <row r="3" ht="12.75"/>
    <row r="4" spans="1:18" ht="26.25" customHeight="1">
      <c r="A4" s="378" t="s">
        <v>937</v>
      </c>
      <c r="B4" s="378"/>
      <c r="C4" s="378"/>
      <c r="D4" s="378"/>
      <c r="E4" s="378"/>
      <c r="F4" s="378"/>
      <c r="G4" s="378"/>
      <c r="H4" s="378"/>
      <c r="I4" s="378"/>
      <c r="J4" s="378"/>
      <c r="K4" s="378"/>
      <c r="L4" s="378"/>
      <c r="M4" s="378"/>
      <c r="N4" s="378"/>
      <c r="O4" s="378"/>
      <c r="P4" s="378"/>
      <c r="Q4" s="378"/>
      <c r="R4" s="378"/>
    </row>
    <row r="5" spans="1:14" ht="13.5" thickBot="1">
      <c r="A5" s="139"/>
      <c r="B5" s="139"/>
      <c r="C5" s="139"/>
      <c r="D5" s="139"/>
      <c r="E5" s="139"/>
      <c r="F5" s="139"/>
      <c r="G5" s="139"/>
      <c r="H5" s="139"/>
      <c r="I5" s="139"/>
      <c r="J5" s="139"/>
      <c r="K5" s="139"/>
      <c r="L5" s="139"/>
      <c r="M5" s="139"/>
      <c r="N5" s="139"/>
    </row>
    <row r="6" spans="1:18" ht="45" customHeight="1" thickBot="1">
      <c r="A6" s="379" t="s">
        <v>647</v>
      </c>
      <c r="B6" s="380"/>
      <c r="C6" s="380"/>
      <c r="D6" s="380"/>
      <c r="E6" s="380"/>
      <c r="F6" s="380"/>
      <c r="G6" s="380"/>
      <c r="H6" s="380"/>
      <c r="I6" s="380"/>
      <c r="J6" s="380"/>
      <c r="K6" s="380"/>
      <c r="L6" s="380"/>
      <c r="M6" s="380"/>
      <c r="N6" s="380"/>
      <c r="O6" s="380"/>
      <c r="P6" s="346"/>
      <c r="Q6" s="346"/>
      <c r="R6" s="347"/>
    </row>
    <row r="7" spans="1:18" ht="27.75" customHeight="1" thickBot="1">
      <c r="A7" s="140"/>
      <c r="B7" s="141"/>
      <c r="C7" s="141"/>
      <c r="D7" s="141"/>
      <c r="E7" s="141"/>
      <c r="F7" s="141"/>
      <c r="G7" s="141"/>
      <c r="H7" s="141"/>
      <c r="I7" s="141"/>
      <c r="J7" s="141"/>
      <c r="K7" s="141"/>
      <c r="L7" s="141"/>
      <c r="M7" s="141"/>
      <c r="N7" s="141"/>
      <c r="O7" s="142"/>
      <c r="P7" s="371" t="s">
        <v>648</v>
      </c>
      <c r="Q7" s="371"/>
      <c r="R7" s="372"/>
    </row>
    <row r="8" spans="1:18" ht="62.25" customHeight="1">
      <c r="A8" s="143" t="s">
        <v>649</v>
      </c>
      <c r="B8" s="144" t="s">
        <v>650</v>
      </c>
      <c r="C8" s="145" t="s">
        <v>938</v>
      </c>
      <c r="D8" s="146"/>
      <c r="E8" s="146"/>
      <c r="F8" s="146"/>
      <c r="G8" s="146"/>
      <c r="H8" s="146"/>
      <c r="I8" s="146"/>
      <c r="J8" s="146"/>
      <c r="K8" s="146"/>
      <c r="L8" s="146"/>
      <c r="M8" s="147" t="s">
        <v>651</v>
      </c>
      <c r="N8" s="148" t="s">
        <v>652</v>
      </c>
      <c r="O8" s="149" t="s">
        <v>876</v>
      </c>
      <c r="P8" s="150" t="s">
        <v>654</v>
      </c>
      <c r="Q8" s="150" t="s">
        <v>877</v>
      </c>
      <c r="R8" s="151" t="s">
        <v>655</v>
      </c>
    </row>
    <row r="9" spans="1:18" ht="14.25" customHeight="1">
      <c r="A9" s="152" t="s">
        <v>656</v>
      </c>
      <c r="B9" s="153" t="s">
        <v>657</v>
      </c>
      <c r="C9" s="154" t="s">
        <v>590</v>
      </c>
      <c r="D9" s="155">
        <v>11</v>
      </c>
      <c r="E9" s="155"/>
      <c r="F9" s="155"/>
      <c r="G9" s="155"/>
      <c r="H9" s="155"/>
      <c r="I9" s="155"/>
      <c r="J9" s="155"/>
      <c r="K9" s="155"/>
      <c r="L9" s="155">
        <v>2013</v>
      </c>
      <c r="M9" s="156">
        <v>39224</v>
      </c>
      <c r="N9" s="156">
        <v>42735</v>
      </c>
      <c r="O9" s="157">
        <f>180900+14770+2880.5</f>
        <v>198550.5</v>
      </c>
      <c r="P9" s="158" t="s">
        <v>878</v>
      </c>
      <c r="Q9" s="159"/>
      <c r="R9" s="160"/>
    </row>
    <row r="10" spans="1:18" ht="12.75">
      <c r="A10" s="381" t="s">
        <v>659</v>
      </c>
      <c r="B10" s="161" t="s">
        <v>660</v>
      </c>
      <c r="C10" s="154" t="s">
        <v>154</v>
      </c>
      <c r="D10" s="155"/>
      <c r="E10" s="155"/>
      <c r="F10" s="155"/>
      <c r="G10" s="155">
        <v>30</v>
      </c>
      <c r="H10" s="155">
        <v>12</v>
      </c>
      <c r="I10" s="155"/>
      <c r="J10" s="155"/>
      <c r="K10" s="155"/>
      <c r="L10" s="155">
        <v>2013</v>
      </c>
      <c r="M10" s="156">
        <v>41296</v>
      </c>
      <c r="N10" s="156">
        <v>44926</v>
      </c>
      <c r="O10" s="369">
        <f>148400+479800+637100+104200+1092800+152600+463100+97600+7465.72+4200.75+1345.9</f>
        <v>3188612.37</v>
      </c>
      <c r="P10" s="382" t="s">
        <v>878</v>
      </c>
      <c r="Q10" s="382"/>
      <c r="R10" s="385"/>
    </row>
    <row r="11" spans="1:18" ht="38.25">
      <c r="A11" s="381"/>
      <c r="B11" s="161" t="s">
        <v>661</v>
      </c>
      <c r="C11" s="154" t="s">
        <v>154</v>
      </c>
      <c r="D11" s="155"/>
      <c r="E11" s="155"/>
      <c r="F11" s="155"/>
      <c r="G11" s="155"/>
      <c r="H11" s="155"/>
      <c r="I11" s="155"/>
      <c r="J11" s="155"/>
      <c r="K11" s="155"/>
      <c r="L11" s="155"/>
      <c r="M11" s="340">
        <v>41296</v>
      </c>
      <c r="N11" s="340">
        <v>44916</v>
      </c>
      <c r="O11" s="369"/>
      <c r="P11" s="383"/>
      <c r="Q11" s="383"/>
      <c r="R11" s="386"/>
    </row>
    <row r="12" spans="1:18" ht="25.5">
      <c r="A12" s="381"/>
      <c r="B12" s="161" t="s">
        <v>662</v>
      </c>
      <c r="C12" s="154" t="s">
        <v>154</v>
      </c>
      <c r="D12" s="155"/>
      <c r="E12" s="155">
        <v>30</v>
      </c>
      <c r="F12" s="155">
        <v>12</v>
      </c>
      <c r="G12" s="155"/>
      <c r="H12" s="155"/>
      <c r="I12" s="155"/>
      <c r="J12" s="155"/>
      <c r="K12" s="155"/>
      <c r="L12" s="155">
        <v>2013</v>
      </c>
      <c r="M12" s="341"/>
      <c r="N12" s="341"/>
      <c r="O12" s="369"/>
      <c r="P12" s="383"/>
      <c r="Q12" s="383"/>
      <c r="R12" s="386"/>
    </row>
    <row r="13" spans="1:18" ht="25.5">
      <c r="A13" s="381"/>
      <c r="B13" s="161" t="s">
        <v>663</v>
      </c>
      <c r="C13" s="154" t="s">
        <v>154</v>
      </c>
      <c r="D13" s="155"/>
      <c r="E13" s="155">
        <v>15</v>
      </c>
      <c r="F13" s="155"/>
      <c r="G13" s="155"/>
      <c r="H13" s="155"/>
      <c r="I13" s="155"/>
      <c r="J13" s="155"/>
      <c r="K13" s="155"/>
      <c r="L13" s="155">
        <v>2013</v>
      </c>
      <c r="M13" s="341"/>
      <c r="N13" s="341"/>
      <c r="O13" s="369"/>
      <c r="P13" s="383"/>
      <c r="Q13" s="383"/>
      <c r="R13" s="386"/>
    </row>
    <row r="14" spans="1:18" ht="38.25">
      <c r="A14" s="381"/>
      <c r="B14" s="161" t="s">
        <v>664</v>
      </c>
      <c r="C14" s="154" t="s">
        <v>590</v>
      </c>
      <c r="D14" s="155">
        <v>5</v>
      </c>
      <c r="E14" s="155"/>
      <c r="F14" s="155"/>
      <c r="G14" s="155"/>
      <c r="H14" s="155"/>
      <c r="I14" s="155"/>
      <c r="J14" s="155"/>
      <c r="K14" s="155"/>
      <c r="L14" s="155">
        <v>2013</v>
      </c>
      <c r="M14" s="341"/>
      <c r="N14" s="341"/>
      <c r="O14" s="369"/>
      <c r="P14" s="383"/>
      <c r="Q14" s="383"/>
      <c r="R14" s="386"/>
    </row>
    <row r="15" spans="1:18" s="165" customFormat="1" ht="12.75">
      <c r="A15" s="381"/>
      <c r="B15" s="161" t="s">
        <v>665</v>
      </c>
      <c r="C15" s="154" t="s">
        <v>733</v>
      </c>
      <c r="D15" s="155"/>
      <c r="E15" s="155">
        <v>15</v>
      </c>
      <c r="F15" s="155">
        <v>0</v>
      </c>
      <c r="G15" s="155"/>
      <c r="H15" s="155"/>
      <c r="I15" s="155"/>
      <c r="J15" s="155"/>
      <c r="K15" s="155"/>
      <c r="L15" s="155">
        <v>2013</v>
      </c>
      <c r="M15" s="341"/>
      <c r="N15" s="341"/>
      <c r="O15" s="369"/>
      <c r="P15" s="383"/>
      <c r="Q15" s="383"/>
      <c r="R15" s="386"/>
    </row>
    <row r="16" spans="1:21" s="165" customFormat="1" ht="25.5">
      <c r="A16" s="381"/>
      <c r="B16" s="161" t="s">
        <v>663</v>
      </c>
      <c r="C16" s="154" t="s">
        <v>590</v>
      </c>
      <c r="D16" s="155"/>
      <c r="E16" s="155">
        <v>25</v>
      </c>
      <c r="F16" s="155"/>
      <c r="G16" s="155"/>
      <c r="H16" s="155"/>
      <c r="I16" s="155"/>
      <c r="J16" s="155"/>
      <c r="K16" s="155"/>
      <c r="L16" s="155">
        <v>2013</v>
      </c>
      <c r="M16" s="342"/>
      <c r="N16" s="342"/>
      <c r="O16" s="369"/>
      <c r="P16" s="384"/>
      <c r="Q16" s="384"/>
      <c r="R16" s="387"/>
      <c r="U16" s="169"/>
    </row>
    <row r="17" spans="1:18" ht="12.75">
      <c r="A17" s="152" t="s">
        <v>666</v>
      </c>
      <c r="B17" s="161" t="s">
        <v>667</v>
      </c>
      <c r="C17" s="154" t="s">
        <v>742</v>
      </c>
      <c r="D17" s="155"/>
      <c r="E17" s="155">
        <v>33</v>
      </c>
      <c r="F17" s="155">
        <v>8</v>
      </c>
      <c r="G17" s="155"/>
      <c r="H17" s="155"/>
      <c r="I17" s="155"/>
      <c r="J17" s="155"/>
      <c r="K17" s="155"/>
      <c r="L17" s="155">
        <v>2013</v>
      </c>
      <c r="M17" s="156">
        <v>41667</v>
      </c>
      <c r="N17" s="156">
        <v>45291</v>
      </c>
      <c r="O17" s="157">
        <f>425500+425500+3997.37</f>
        <v>854997.37</v>
      </c>
      <c r="P17" s="158" t="s">
        <v>878</v>
      </c>
      <c r="Q17" s="159"/>
      <c r="R17" s="160"/>
    </row>
    <row r="18" spans="1:18" ht="12.75">
      <c r="A18" s="368" t="s">
        <v>668</v>
      </c>
      <c r="B18" s="161" t="s">
        <v>669</v>
      </c>
      <c r="C18" s="388" t="s">
        <v>576</v>
      </c>
      <c r="D18" s="43"/>
      <c r="E18" s="43">
        <v>22</v>
      </c>
      <c r="F18" s="43">
        <v>10</v>
      </c>
      <c r="G18" s="43"/>
      <c r="H18" s="43"/>
      <c r="I18" s="43"/>
      <c r="J18" s="43"/>
      <c r="K18" s="43"/>
      <c r="L18" s="43">
        <v>2013</v>
      </c>
      <c r="M18" s="340">
        <v>39224</v>
      </c>
      <c r="N18" s="340">
        <v>42735</v>
      </c>
      <c r="O18" s="369">
        <f>1791700+295900+20465.12+2654.07</f>
        <v>2110719.19</v>
      </c>
      <c r="P18" s="158" t="s">
        <v>878</v>
      </c>
      <c r="Q18" s="159"/>
      <c r="R18" s="160"/>
    </row>
    <row r="19" spans="1:18" ht="12.75">
      <c r="A19" s="368"/>
      <c r="B19" s="161" t="s">
        <v>670</v>
      </c>
      <c r="C19" s="389"/>
      <c r="D19" s="43">
        <v>95</v>
      </c>
      <c r="E19" s="43"/>
      <c r="F19" s="43"/>
      <c r="G19" s="43"/>
      <c r="H19" s="43"/>
      <c r="I19" s="43"/>
      <c r="J19" s="43"/>
      <c r="K19" s="43"/>
      <c r="L19" s="43">
        <v>2012</v>
      </c>
      <c r="M19" s="342"/>
      <c r="N19" s="342"/>
      <c r="O19" s="369"/>
      <c r="P19" s="158" t="s">
        <v>878</v>
      </c>
      <c r="Q19" s="159"/>
      <c r="R19" s="160"/>
    </row>
    <row r="20" spans="1:18" s="165" customFormat="1" ht="25.5">
      <c r="A20" s="152" t="s">
        <v>671</v>
      </c>
      <c r="B20" s="161" t="s">
        <v>672</v>
      </c>
      <c r="C20" s="154" t="s">
        <v>147</v>
      </c>
      <c r="D20" s="155"/>
      <c r="E20" s="155">
        <v>19</v>
      </c>
      <c r="F20" s="155">
        <v>0</v>
      </c>
      <c r="G20" s="155"/>
      <c r="H20" s="155"/>
      <c r="I20" s="155"/>
      <c r="J20" s="155"/>
      <c r="K20" s="155"/>
      <c r="L20" s="155">
        <v>2011</v>
      </c>
      <c r="M20" s="156">
        <v>39805</v>
      </c>
      <c r="N20" s="156">
        <v>43100</v>
      </c>
      <c r="O20" s="157">
        <f>210900+1843.67</f>
        <v>212743.67</v>
      </c>
      <c r="P20" s="158" t="s">
        <v>878</v>
      </c>
      <c r="Q20" s="171"/>
      <c r="R20" s="172"/>
    </row>
    <row r="21" spans="1:18" ht="25.5">
      <c r="A21" s="152" t="s">
        <v>673</v>
      </c>
      <c r="B21" s="161" t="s">
        <v>674</v>
      </c>
      <c r="C21" s="154" t="s">
        <v>167</v>
      </c>
      <c r="D21" s="155"/>
      <c r="E21" s="155">
        <v>36</v>
      </c>
      <c r="F21" s="155">
        <v>24</v>
      </c>
      <c r="G21" s="155"/>
      <c r="H21" s="155"/>
      <c r="I21" s="155"/>
      <c r="J21" s="155"/>
      <c r="K21" s="155"/>
      <c r="L21" s="155">
        <v>2013</v>
      </c>
      <c r="M21" s="156">
        <v>39224</v>
      </c>
      <c r="N21" s="156">
        <v>42735</v>
      </c>
      <c r="O21" s="173">
        <f>511400+4654.66</f>
        <v>516054.66</v>
      </c>
      <c r="P21" s="158" t="s">
        <v>878</v>
      </c>
      <c r="Q21" s="159"/>
      <c r="R21" s="160"/>
    </row>
    <row r="22" spans="1:18" ht="12.75" customHeight="1">
      <c r="A22" s="174" t="s">
        <v>675</v>
      </c>
      <c r="B22" s="161" t="s">
        <v>676</v>
      </c>
      <c r="C22" s="388" t="s">
        <v>583</v>
      </c>
      <c r="D22" s="175"/>
      <c r="E22" s="155">
        <v>18</v>
      </c>
      <c r="F22" s="155">
        <v>12</v>
      </c>
      <c r="G22" s="175"/>
      <c r="H22" s="175"/>
      <c r="I22" s="175"/>
      <c r="J22" s="175"/>
      <c r="K22" s="175"/>
      <c r="L22" s="155">
        <v>2013</v>
      </c>
      <c r="M22" s="176">
        <v>39224</v>
      </c>
      <c r="N22" s="176">
        <v>42735</v>
      </c>
      <c r="O22" s="157">
        <f>263200+2385.3</f>
        <v>265585.3</v>
      </c>
      <c r="P22" s="158" t="s">
        <v>878</v>
      </c>
      <c r="Q22" s="177"/>
      <c r="R22" s="160"/>
    </row>
    <row r="23" spans="1:18" ht="12.75">
      <c r="A23" s="178" t="s">
        <v>879</v>
      </c>
      <c r="B23" s="161" t="s">
        <v>677</v>
      </c>
      <c r="C23" s="389"/>
      <c r="D23" s="155">
        <v>61</v>
      </c>
      <c r="E23" s="155"/>
      <c r="F23" s="155"/>
      <c r="G23" s="155">
        <v>15</v>
      </c>
      <c r="H23" s="155"/>
      <c r="I23" s="155"/>
      <c r="J23" s="155"/>
      <c r="K23" s="155"/>
      <c r="L23" s="155">
        <v>2013</v>
      </c>
      <c r="M23" s="176">
        <v>39224</v>
      </c>
      <c r="N23" s="176">
        <v>42735</v>
      </c>
      <c r="O23" s="173">
        <f>1189600+13451.14+3618.58</f>
        <v>1206669.72</v>
      </c>
      <c r="P23" s="158" t="s">
        <v>878</v>
      </c>
      <c r="Q23" s="159"/>
      <c r="R23" s="160"/>
    </row>
    <row r="24" spans="1:18" s="165" customFormat="1" ht="12.75">
      <c r="A24" s="152" t="s">
        <v>678</v>
      </c>
      <c r="B24" s="161" t="s">
        <v>679</v>
      </c>
      <c r="C24" s="154" t="s">
        <v>742</v>
      </c>
      <c r="D24" s="155">
        <v>63</v>
      </c>
      <c r="E24" s="155"/>
      <c r="F24" s="155"/>
      <c r="G24" s="155"/>
      <c r="H24" s="155"/>
      <c r="I24" s="155"/>
      <c r="J24" s="155"/>
      <c r="K24" s="155"/>
      <c r="L24" s="155">
        <v>2013</v>
      </c>
      <c r="M24" s="156">
        <v>39224</v>
      </c>
      <c r="N24" s="156">
        <v>42735</v>
      </c>
      <c r="O24" s="157">
        <f>1268100+55554+14149.63</f>
        <v>1337803.63</v>
      </c>
      <c r="P24" s="158" t="s">
        <v>878</v>
      </c>
      <c r="Q24" s="179"/>
      <c r="R24" s="172"/>
    </row>
    <row r="25" spans="1:18" ht="38.25">
      <c r="A25" s="152" t="s">
        <v>680</v>
      </c>
      <c r="B25" s="161" t="s">
        <v>681</v>
      </c>
      <c r="C25" s="154" t="s">
        <v>682</v>
      </c>
      <c r="D25" s="155">
        <v>125</v>
      </c>
      <c r="E25" s="155"/>
      <c r="F25" s="155"/>
      <c r="G25" s="155">
        <v>15</v>
      </c>
      <c r="H25" s="155"/>
      <c r="I25" s="155"/>
      <c r="J25" s="155"/>
      <c r="K25" s="155"/>
      <c r="L25" s="155">
        <v>2013</v>
      </c>
      <c r="M25" s="156">
        <v>39224</v>
      </c>
      <c r="N25" s="156">
        <v>42735</v>
      </c>
      <c r="O25" s="157">
        <f>2446100+355700+27521.23+3756.94</f>
        <v>2833078.17</v>
      </c>
      <c r="P25" s="158" t="s">
        <v>878</v>
      </c>
      <c r="Q25" s="159"/>
      <c r="R25" s="160"/>
    </row>
    <row r="26" spans="1:18" ht="12.75">
      <c r="A26" s="368" t="s">
        <v>683</v>
      </c>
      <c r="B26" s="161" t="s">
        <v>684</v>
      </c>
      <c r="C26" s="154" t="s">
        <v>603</v>
      </c>
      <c r="D26" s="155">
        <v>58</v>
      </c>
      <c r="E26" s="155">
        <v>18</v>
      </c>
      <c r="F26" s="155">
        <v>0</v>
      </c>
      <c r="G26" s="155">
        <v>30</v>
      </c>
      <c r="H26" s="155"/>
      <c r="I26" s="155">
        <v>24</v>
      </c>
      <c r="J26" s="155"/>
      <c r="K26" s="155"/>
      <c r="L26" s="155">
        <v>2013</v>
      </c>
      <c r="M26" s="156">
        <v>41031</v>
      </c>
      <c r="N26" s="156">
        <v>44561</v>
      </c>
      <c r="O26" s="369">
        <f>1308100+1768200+422100+305600+338500+1010900+16331.42+3642.31+3872.61+3851.04</f>
        <v>5181097.38</v>
      </c>
      <c r="P26" s="382" t="s">
        <v>878</v>
      </c>
      <c r="Q26" s="382"/>
      <c r="R26" s="385"/>
    </row>
    <row r="27" spans="1:18" ht="25.5">
      <c r="A27" s="368"/>
      <c r="B27" s="161" t="s">
        <v>685</v>
      </c>
      <c r="C27" s="154" t="s">
        <v>607</v>
      </c>
      <c r="D27" s="155">
        <v>93</v>
      </c>
      <c r="E27" s="155">
        <v>36</v>
      </c>
      <c r="F27" s="155">
        <v>24</v>
      </c>
      <c r="G27" s="155">
        <v>16</v>
      </c>
      <c r="H27" s="155"/>
      <c r="I27" s="155"/>
      <c r="J27" s="155"/>
      <c r="K27" s="155"/>
      <c r="L27" s="155">
        <v>2012</v>
      </c>
      <c r="M27" s="156">
        <v>41031</v>
      </c>
      <c r="N27" s="156">
        <v>44561</v>
      </c>
      <c r="O27" s="369"/>
      <c r="P27" s="384"/>
      <c r="Q27" s="384"/>
      <c r="R27" s="387"/>
    </row>
    <row r="28" spans="1:18" ht="25.5">
      <c r="A28" s="180" t="s">
        <v>686</v>
      </c>
      <c r="B28" s="180" t="s">
        <v>517</v>
      </c>
      <c r="C28" s="138" t="s">
        <v>607</v>
      </c>
      <c r="D28" s="181"/>
      <c r="E28" s="181"/>
      <c r="F28" s="181"/>
      <c r="G28" s="181"/>
      <c r="H28" s="181"/>
      <c r="I28" s="181"/>
      <c r="J28" s="181"/>
      <c r="K28" s="181"/>
      <c r="L28" s="181"/>
      <c r="M28" s="182">
        <v>42430</v>
      </c>
      <c r="N28" s="156">
        <v>43100</v>
      </c>
      <c r="O28" s="173">
        <f>20261.39+2145.93</f>
        <v>22407.32</v>
      </c>
      <c r="P28" s="163" t="s">
        <v>878</v>
      </c>
      <c r="Q28" s="183"/>
      <c r="R28" s="184"/>
    </row>
    <row r="29" spans="1:18" ht="25.5">
      <c r="A29" s="152" t="s">
        <v>687</v>
      </c>
      <c r="B29" s="161" t="s">
        <v>688</v>
      </c>
      <c r="C29" s="154" t="s">
        <v>366</v>
      </c>
      <c r="D29" s="155"/>
      <c r="E29" s="155">
        <v>40</v>
      </c>
      <c r="F29" s="155">
        <v>0</v>
      </c>
      <c r="G29" s="155"/>
      <c r="H29" s="155"/>
      <c r="I29" s="155"/>
      <c r="J29" s="155"/>
      <c r="K29" s="155"/>
      <c r="L29" s="155">
        <v>2013</v>
      </c>
      <c r="M29" s="156">
        <v>41667</v>
      </c>
      <c r="N29" s="156">
        <v>45291</v>
      </c>
      <c r="O29" s="157">
        <f>354000+3197.15</f>
        <v>357197.15</v>
      </c>
      <c r="P29" s="158" t="s">
        <v>878</v>
      </c>
      <c r="Q29" s="159"/>
      <c r="R29" s="160"/>
    </row>
    <row r="30" spans="1:18" ht="12.75">
      <c r="A30" s="152" t="s">
        <v>689</v>
      </c>
      <c r="B30" s="161" t="s">
        <v>690</v>
      </c>
      <c r="C30" s="154" t="s">
        <v>590</v>
      </c>
      <c r="D30" s="155">
        <v>82</v>
      </c>
      <c r="E30" s="155"/>
      <c r="F30" s="155"/>
      <c r="G30" s="155"/>
      <c r="H30" s="155"/>
      <c r="I30" s="155"/>
      <c r="J30" s="155"/>
      <c r="K30" s="155"/>
      <c r="L30" s="155">
        <v>2013</v>
      </c>
      <c r="M30" s="156">
        <v>39224</v>
      </c>
      <c r="N30" s="156">
        <v>42735</v>
      </c>
      <c r="O30" s="157">
        <f>1492200+60249.18</f>
        <v>1552449.18</v>
      </c>
      <c r="P30" s="158" t="s">
        <v>878</v>
      </c>
      <c r="Q30" s="159"/>
      <c r="R30" s="160"/>
    </row>
    <row r="31" spans="1:18" ht="25.5">
      <c r="A31" s="152" t="s">
        <v>691</v>
      </c>
      <c r="B31" s="161" t="s">
        <v>692</v>
      </c>
      <c r="C31" s="154" t="s">
        <v>590</v>
      </c>
      <c r="D31" s="155">
        <v>50</v>
      </c>
      <c r="E31" s="155"/>
      <c r="F31" s="155"/>
      <c r="G31" s="155"/>
      <c r="H31" s="155"/>
      <c r="I31" s="155"/>
      <c r="J31" s="155"/>
      <c r="K31" s="155"/>
      <c r="L31" s="155">
        <v>2013</v>
      </c>
      <c r="M31" s="156">
        <v>39224</v>
      </c>
      <c r="N31" s="156">
        <v>42735</v>
      </c>
      <c r="O31" s="157">
        <f>925300+11459.88</f>
        <v>936759.88</v>
      </c>
      <c r="P31" s="158" t="s">
        <v>878</v>
      </c>
      <c r="Q31" s="159"/>
      <c r="R31" s="160"/>
    </row>
    <row r="32" spans="1:18" ht="12.75">
      <c r="A32" s="174" t="s">
        <v>693</v>
      </c>
      <c r="B32" s="161" t="s">
        <v>694</v>
      </c>
      <c r="C32" s="154" t="s">
        <v>590</v>
      </c>
      <c r="D32" s="155">
        <v>32</v>
      </c>
      <c r="E32" s="155"/>
      <c r="F32" s="155"/>
      <c r="G32" s="155"/>
      <c r="H32" s="155"/>
      <c r="I32" s="155"/>
      <c r="J32" s="155">
        <v>68</v>
      </c>
      <c r="K32" s="155">
        <v>20</v>
      </c>
      <c r="L32" s="155">
        <v>2013</v>
      </c>
      <c r="M32" s="156">
        <v>39798</v>
      </c>
      <c r="N32" s="156">
        <v>43100</v>
      </c>
      <c r="O32" s="157">
        <f>604500+2559400+40300+7294.51+21110.57</f>
        <v>3232605.0799999996</v>
      </c>
      <c r="P32" s="158" t="s">
        <v>878</v>
      </c>
      <c r="Q32" s="159"/>
      <c r="R32" s="160"/>
    </row>
    <row r="33" spans="1:18" ht="25.5">
      <c r="A33" s="152" t="s">
        <v>696</v>
      </c>
      <c r="B33" s="161" t="s">
        <v>697</v>
      </c>
      <c r="C33" s="154" t="s">
        <v>589</v>
      </c>
      <c r="D33" s="175"/>
      <c r="E33" s="155">
        <v>20</v>
      </c>
      <c r="F33" s="155">
        <v>0</v>
      </c>
      <c r="G33" s="175"/>
      <c r="H33" s="175"/>
      <c r="I33" s="175"/>
      <c r="J33" s="175"/>
      <c r="K33" s="175"/>
      <c r="L33" s="155">
        <v>2013</v>
      </c>
      <c r="M33" s="156">
        <v>39224</v>
      </c>
      <c r="N33" s="156">
        <v>42735</v>
      </c>
      <c r="O33" s="157">
        <f>133800+1300.88</f>
        <v>135100.88</v>
      </c>
      <c r="P33" s="158" t="s">
        <v>878</v>
      </c>
      <c r="Q33" s="179"/>
      <c r="R33" s="172"/>
    </row>
    <row r="34" spans="1:18" ht="25.5">
      <c r="A34" s="152" t="s">
        <v>698</v>
      </c>
      <c r="B34" s="161" t="s">
        <v>699</v>
      </c>
      <c r="C34" s="154" t="s">
        <v>593</v>
      </c>
      <c r="D34" s="155"/>
      <c r="E34" s="155">
        <v>7</v>
      </c>
      <c r="F34" s="155">
        <v>0</v>
      </c>
      <c r="G34" s="155"/>
      <c r="H34" s="155"/>
      <c r="I34" s="155"/>
      <c r="J34" s="155"/>
      <c r="K34" s="155"/>
      <c r="L34" s="155">
        <v>2011</v>
      </c>
      <c r="M34" s="156">
        <v>41690</v>
      </c>
      <c r="N34" s="156">
        <v>45291</v>
      </c>
      <c r="O34" s="157">
        <f>116900+973.68</f>
        <v>117873.68</v>
      </c>
      <c r="P34" s="158" t="s">
        <v>878</v>
      </c>
      <c r="Q34" s="159"/>
      <c r="R34" s="160"/>
    </row>
    <row r="35" spans="1:18" s="165" customFormat="1" ht="25.5">
      <c r="A35" s="152" t="s">
        <v>700</v>
      </c>
      <c r="B35" s="161" t="s">
        <v>701</v>
      </c>
      <c r="C35" s="154" t="s">
        <v>594</v>
      </c>
      <c r="D35" s="155"/>
      <c r="E35" s="155">
        <v>20</v>
      </c>
      <c r="F35" s="155">
        <v>0</v>
      </c>
      <c r="G35" s="155"/>
      <c r="H35" s="155"/>
      <c r="I35" s="155"/>
      <c r="J35" s="155"/>
      <c r="K35" s="155"/>
      <c r="L35" s="155">
        <v>2013</v>
      </c>
      <c r="M35" s="156">
        <v>39175</v>
      </c>
      <c r="N35" s="156">
        <v>42735</v>
      </c>
      <c r="O35" s="157">
        <f>211300+1938.94</f>
        <v>213238.94</v>
      </c>
      <c r="P35" s="158" t="s">
        <v>878</v>
      </c>
      <c r="Q35" s="159"/>
      <c r="R35" s="160"/>
    </row>
    <row r="36" spans="1:18" s="165" customFormat="1" ht="12.75">
      <c r="A36" s="152" t="s">
        <v>702</v>
      </c>
      <c r="B36" s="161" t="s">
        <v>703</v>
      </c>
      <c r="C36" s="154" t="s">
        <v>743</v>
      </c>
      <c r="D36" s="155"/>
      <c r="E36" s="155">
        <v>19</v>
      </c>
      <c r="F36" s="155">
        <v>10</v>
      </c>
      <c r="G36" s="155"/>
      <c r="H36" s="155"/>
      <c r="I36" s="155"/>
      <c r="J36" s="155"/>
      <c r="K36" s="155"/>
      <c r="L36" s="155">
        <v>2013</v>
      </c>
      <c r="M36" s="156">
        <v>39175</v>
      </c>
      <c r="N36" s="156">
        <v>42735</v>
      </c>
      <c r="O36" s="157">
        <f>235500+2201.82</f>
        <v>237701.82</v>
      </c>
      <c r="P36" s="158" t="s">
        <v>878</v>
      </c>
      <c r="Q36" s="179"/>
      <c r="R36" s="172"/>
    </row>
    <row r="37" spans="1:18" ht="25.5">
      <c r="A37" s="152" t="s">
        <v>704</v>
      </c>
      <c r="B37" s="161" t="s">
        <v>705</v>
      </c>
      <c r="C37" s="154" t="s">
        <v>682</v>
      </c>
      <c r="D37" s="155"/>
      <c r="E37" s="155">
        <v>25</v>
      </c>
      <c r="F37" s="155">
        <v>0</v>
      </c>
      <c r="G37" s="155"/>
      <c r="H37" s="155"/>
      <c r="I37" s="155"/>
      <c r="J37" s="155"/>
      <c r="K37" s="155"/>
      <c r="L37" s="155">
        <v>2013</v>
      </c>
      <c r="M37" s="156">
        <v>40102</v>
      </c>
      <c r="N37" s="156">
        <v>43465</v>
      </c>
      <c r="O37" s="157">
        <f>306800+11595+2815.67</f>
        <v>321210.67</v>
      </c>
      <c r="P37" s="158" t="s">
        <v>878</v>
      </c>
      <c r="Q37" s="179"/>
      <c r="R37" s="172"/>
    </row>
    <row r="38" spans="1:18" ht="25.5">
      <c r="A38" s="152" t="s">
        <v>706</v>
      </c>
      <c r="B38" s="161" t="s">
        <v>707</v>
      </c>
      <c r="C38" s="154" t="s">
        <v>603</v>
      </c>
      <c r="D38" s="155">
        <v>51</v>
      </c>
      <c r="E38" s="155"/>
      <c r="F38" s="155"/>
      <c r="G38" s="155"/>
      <c r="H38" s="155"/>
      <c r="I38" s="155"/>
      <c r="J38" s="155"/>
      <c r="K38" s="155"/>
      <c r="L38" s="155">
        <v>2013</v>
      </c>
      <c r="M38" s="156">
        <v>39224</v>
      </c>
      <c r="N38" s="156">
        <v>42735</v>
      </c>
      <c r="O38" s="157">
        <f>1022600+11215.83</f>
        <v>1033815.83</v>
      </c>
      <c r="P38" s="158" t="s">
        <v>878</v>
      </c>
      <c r="Q38" s="159"/>
      <c r="R38" s="160"/>
    </row>
    <row r="39" spans="1:18" ht="12.75">
      <c r="A39" s="152" t="s">
        <v>708</v>
      </c>
      <c r="B39" s="161" t="s">
        <v>709</v>
      </c>
      <c r="C39" s="154" t="s">
        <v>710</v>
      </c>
      <c r="D39" s="155">
        <v>49</v>
      </c>
      <c r="E39" s="155"/>
      <c r="F39" s="155"/>
      <c r="G39" s="155"/>
      <c r="H39" s="155"/>
      <c r="I39" s="155"/>
      <c r="J39" s="155"/>
      <c r="K39" s="155"/>
      <c r="L39" s="155">
        <v>2013</v>
      </c>
      <c r="M39" s="156">
        <v>39224</v>
      </c>
      <c r="N39" s="156">
        <v>42735</v>
      </c>
      <c r="O39" s="157">
        <f>1000400+10762.44</f>
        <v>1011162.44</v>
      </c>
      <c r="P39" s="158" t="s">
        <v>878</v>
      </c>
      <c r="Q39" s="159"/>
      <c r="R39" s="160"/>
    </row>
    <row r="40" spans="1:18" ht="12.75">
      <c r="A40" s="368" t="s">
        <v>711</v>
      </c>
      <c r="B40" s="161" t="s">
        <v>712</v>
      </c>
      <c r="C40" s="154" t="s">
        <v>590</v>
      </c>
      <c r="D40" s="155"/>
      <c r="E40" s="155">
        <v>25</v>
      </c>
      <c r="F40" s="155">
        <v>0</v>
      </c>
      <c r="G40" s="155"/>
      <c r="H40" s="155"/>
      <c r="I40" s="155"/>
      <c r="J40" s="155"/>
      <c r="K40" s="155"/>
      <c r="L40" s="155">
        <v>2013</v>
      </c>
      <c r="M40" s="156">
        <v>42031</v>
      </c>
      <c r="N40" s="156">
        <v>45657</v>
      </c>
      <c r="O40" s="369">
        <f>245200+356200+1474700+238400+16797.81+3081.5+2483.4+3269.58</f>
        <v>2340132.29</v>
      </c>
      <c r="P40" s="158" t="s">
        <v>878</v>
      </c>
      <c r="Q40" s="159"/>
      <c r="R40" s="160"/>
    </row>
    <row r="41" spans="1:18" ht="12.75">
      <c r="A41" s="368"/>
      <c r="B41" s="161" t="s">
        <v>713</v>
      </c>
      <c r="C41" s="154" t="s">
        <v>682</v>
      </c>
      <c r="D41" s="155">
        <v>77</v>
      </c>
      <c r="E41" s="155">
        <v>25</v>
      </c>
      <c r="F41" s="155">
        <v>12</v>
      </c>
      <c r="G41" s="155">
        <v>12</v>
      </c>
      <c r="H41" s="155"/>
      <c r="I41" s="155"/>
      <c r="J41" s="155"/>
      <c r="K41" s="155"/>
      <c r="L41" s="155">
        <v>2013</v>
      </c>
      <c r="M41" s="156">
        <v>42031</v>
      </c>
      <c r="N41" s="156">
        <v>45657</v>
      </c>
      <c r="O41" s="369"/>
      <c r="P41" s="158" t="s">
        <v>878</v>
      </c>
      <c r="Q41" s="159"/>
      <c r="R41" s="160"/>
    </row>
    <row r="42" spans="1:18" ht="12.75">
      <c r="A42" s="152" t="s">
        <v>714</v>
      </c>
      <c r="B42" s="161" t="s">
        <v>715</v>
      </c>
      <c r="C42" s="154" t="s">
        <v>590</v>
      </c>
      <c r="D42" s="155">
        <v>51</v>
      </c>
      <c r="E42" s="155">
        <v>35</v>
      </c>
      <c r="F42" s="155">
        <v>0</v>
      </c>
      <c r="G42" s="155">
        <v>22</v>
      </c>
      <c r="H42" s="155"/>
      <c r="I42" s="155"/>
      <c r="J42" s="155"/>
      <c r="K42" s="155"/>
      <c r="L42" s="155">
        <v>2013</v>
      </c>
      <c r="M42" s="156">
        <v>42031</v>
      </c>
      <c r="N42" s="156">
        <v>45657</v>
      </c>
      <c r="O42" s="157">
        <f>389900+897700+458300+13031.73+5339.24+2483.4</f>
        <v>1766754.3699999999</v>
      </c>
      <c r="P42" s="158" t="s">
        <v>878</v>
      </c>
      <c r="Q42" s="159"/>
      <c r="R42" s="160"/>
    </row>
    <row r="43" spans="1:18" ht="12.75">
      <c r="A43" s="390" t="s">
        <v>716</v>
      </c>
      <c r="B43" s="153" t="s">
        <v>717</v>
      </c>
      <c r="C43" s="154" t="s">
        <v>579</v>
      </c>
      <c r="D43" s="155">
        <v>67</v>
      </c>
      <c r="E43" s="155">
        <v>0</v>
      </c>
      <c r="F43" s="155">
        <v>0</v>
      </c>
      <c r="G43" s="155">
        <v>30</v>
      </c>
      <c r="H43" s="155"/>
      <c r="I43" s="155"/>
      <c r="J43" s="155"/>
      <c r="K43" s="155"/>
      <c r="L43" s="155">
        <v>2013</v>
      </c>
      <c r="M43" s="156">
        <v>39987</v>
      </c>
      <c r="N43" s="156">
        <v>43465</v>
      </c>
      <c r="O43" s="369">
        <f>1289500+48500+918600+595100+39609+15899+16973.76+516.54+10673.42+7272.38</f>
        <v>2942644.0999999996</v>
      </c>
      <c r="P43" s="158" t="s">
        <v>878</v>
      </c>
      <c r="Q43" s="159"/>
      <c r="R43" s="160"/>
    </row>
    <row r="44" spans="1:18" ht="12.75">
      <c r="A44" s="391"/>
      <c r="B44" s="161" t="s">
        <v>718</v>
      </c>
      <c r="C44" s="154" t="s">
        <v>590</v>
      </c>
      <c r="D44" s="155">
        <v>2</v>
      </c>
      <c r="E44" s="155"/>
      <c r="F44" s="155"/>
      <c r="G44" s="155"/>
      <c r="H44" s="155"/>
      <c r="I44" s="155"/>
      <c r="J44" s="155"/>
      <c r="K44" s="155"/>
      <c r="L44" s="155">
        <v>2013</v>
      </c>
      <c r="M44" s="156">
        <v>40932</v>
      </c>
      <c r="N44" s="156">
        <v>44561</v>
      </c>
      <c r="O44" s="369"/>
      <c r="P44" s="158" t="s">
        <v>878</v>
      </c>
      <c r="Q44" s="159"/>
      <c r="R44" s="160"/>
    </row>
    <row r="45" spans="1:18" ht="12.75">
      <c r="A45" s="391"/>
      <c r="B45" s="161" t="s">
        <v>719</v>
      </c>
      <c r="C45" s="154" t="s">
        <v>607</v>
      </c>
      <c r="D45" s="155">
        <v>48</v>
      </c>
      <c r="E45" s="155"/>
      <c r="F45" s="155"/>
      <c r="G45" s="155"/>
      <c r="H45" s="155"/>
      <c r="I45" s="155"/>
      <c r="J45" s="155"/>
      <c r="K45" s="155"/>
      <c r="L45" s="155">
        <v>2013</v>
      </c>
      <c r="M45" s="156">
        <v>40603</v>
      </c>
      <c r="N45" s="156">
        <v>44196</v>
      </c>
      <c r="O45" s="369"/>
      <c r="P45" s="158" t="s">
        <v>878</v>
      </c>
      <c r="Q45" s="159"/>
      <c r="R45" s="160"/>
    </row>
    <row r="46" spans="1:18" ht="12.75">
      <c r="A46" s="391"/>
      <c r="B46" s="153" t="s">
        <v>880</v>
      </c>
      <c r="C46" s="154" t="s">
        <v>365</v>
      </c>
      <c r="D46" s="155"/>
      <c r="E46" s="155"/>
      <c r="F46" s="155"/>
      <c r="G46" s="155"/>
      <c r="H46" s="155"/>
      <c r="I46" s="155"/>
      <c r="J46" s="155"/>
      <c r="K46" s="155"/>
      <c r="L46" s="155"/>
      <c r="M46" s="156">
        <v>39224</v>
      </c>
      <c r="N46" s="156">
        <v>42735</v>
      </c>
      <c r="O46" s="162">
        <f>802000+9914.1</f>
        <v>811914.1</v>
      </c>
      <c r="P46" s="158" t="s">
        <v>878</v>
      </c>
      <c r="Q46" s="159"/>
      <c r="R46" s="160"/>
    </row>
    <row r="47" spans="1:18" ht="12.75">
      <c r="A47" s="392"/>
      <c r="B47" s="161" t="s">
        <v>720</v>
      </c>
      <c r="C47" s="154" t="s">
        <v>721</v>
      </c>
      <c r="D47" s="43">
        <v>66</v>
      </c>
      <c r="E47" s="43"/>
      <c r="F47" s="43"/>
      <c r="G47" s="43">
        <v>9</v>
      </c>
      <c r="H47" s="43"/>
      <c r="I47" s="43"/>
      <c r="J47" s="43"/>
      <c r="K47" s="43"/>
      <c r="L47" s="43">
        <v>2013</v>
      </c>
      <c r="M47" s="156">
        <v>39224</v>
      </c>
      <c r="N47" s="156">
        <v>42735</v>
      </c>
      <c r="O47" s="157">
        <f>1154900+190800+14493.46+2187.71</f>
        <v>1362381.17</v>
      </c>
      <c r="P47" s="158" t="s">
        <v>878</v>
      </c>
      <c r="Q47" s="159"/>
      <c r="R47" s="160"/>
    </row>
    <row r="48" spans="1:18" s="165" customFormat="1" ht="12.75">
      <c r="A48" s="152" t="s">
        <v>722</v>
      </c>
      <c r="B48" s="153" t="s">
        <v>723</v>
      </c>
      <c r="C48" s="154" t="s">
        <v>603</v>
      </c>
      <c r="D48" s="155"/>
      <c r="E48" s="155">
        <v>28</v>
      </c>
      <c r="F48" s="155">
        <v>22</v>
      </c>
      <c r="G48" s="155"/>
      <c r="H48" s="155"/>
      <c r="I48" s="155"/>
      <c r="J48" s="155"/>
      <c r="K48" s="155"/>
      <c r="L48" s="155">
        <v>2013</v>
      </c>
      <c r="M48" s="156">
        <v>39224</v>
      </c>
      <c r="N48" s="156">
        <v>42735</v>
      </c>
      <c r="O48" s="157">
        <f>443400+4018.44</f>
        <v>447418.44</v>
      </c>
      <c r="P48" s="158" t="s">
        <v>878</v>
      </c>
      <c r="Q48" s="159"/>
      <c r="R48" s="160"/>
    </row>
    <row r="49" spans="1:18" ht="51">
      <c r="A49" s="152" t="s">
        <v>724</v>
      </c>
      <c r="B49" s="161" t="s">
        <v>725</v>
      </c>
      <c r="C49" s="154" t="s">
        <v>601</v>
      </c>
      <c r="D49" s="155">
        <v>79</v>
      </c>
      <c r="E49" s="155">
        <v>60</v>
      </c>
      <c r="F49" s="155">
        <v>30</v>
      </c>
      <c r="G49" s="155">
        <v>32</v>
      </c>
      <c r="H49" s="155"/>
      <c r="I49" s="155"/>
      <c r="J49" s="155"/>
      <c r="K49" s="155"/>
      <c r="L49" s="155">
        <v>2012</v>
      </c>
      <c r="M49" s="156">
        <v>39224</v>
      </c>
      <c r="N49" s="156">
        <v>42735</v>
      </c>
      <c r="O49" s="157">
        <f>1533000+680100+723800+17526.9+6480.13+7917.19</f>
        <v>2968824.2199999997</v>
      </c>
      <c r="P49" s="158" t="s">
        <v>878</v>
      </c>
      <c r="Q49" s="179"/>
      <c r="R49" s="172"/>
    </row>
    <row r="50" spans="1:18" ht="25.5">
      <c r="A50" s="152" t="s">
        <v>206</v>
      </c>
      <c r="B50" s="161" t="s">
        <v>207</v>
      </c>
      <c r="C50" s="154" t="s">
        <v>590</v>
      </c>
      <c r="D50" s="155"/>
      <c r="E50" s="155">
        <v>60</v>
      </c>
      <c r="F50" s="155">
        <v>40</v>
      </c>
      <c r="G50" s="155"/>
      <c r="H50" s="155"/>
      <c r="I50" s="155"/>
      <c r="J50" s="155"/>
      <c r="K50" s="155"/>
      <c r="L50" s="155">
        <v>2013</v>
      </c>
      <c r="M50" s="156">
        <v>40022</v>
      </c>
      <c r="N50" s="156">
        <v>43465</v>
      </c>
      <c r="O50" s="157">
        <f>908800+346900+307400+8263.99</f>
        <v>1571363.99</v>
      </c>
      <c r="P50" s="158" t="s">
        <v>878</v>
      </c>
      <c r="Q50" s="159"/>
      <c r="R50" s="160"/>
    </row>
    <row r="51" spans="1:18" ht="12.75">
      <c r="A51" s="368" t="s">
        <v>208</v>
      </c>
      <c r="B51" s="161" t="s">
        <v>209</v>
      </c>
      <c r="C51" s="154" t="s">
        <v>590</v>
      </c>
      <c r="D51" s="155"/>
      <c r="E51" s="155">
        <v>30</v>
      </c>
      <c r="F51" s="155">
        <v>18</v>
      </c>
      <c r="G51" s="155"/>
      <c r="H51" s="155"/>
      <c r="I51" s="155"/>
      <c r="J51" s="155"/>
      <c r="K51" s="155"/>
      <c r="L51" s="155">
        <v>2013</v>
      </c>
      <c r="M51" s="156">
        <v>39224</v>
      </c>
      <c r="N51" s="156">
        <v>42735</v>
      </c>
      <c r="O51" s="369">
        <f>424900+1237000+13858.91+3832.68</f>
        <v>1679591.5899999999</v>
      </c>
      <c r="P51" s="158" t="s">
        <v>878</v>
      </c>
      <c r="Q51" s="159"/>
      <c r="R51" s="160"/>
    </row>
    <row r="52" spans="1:18" ht="12.75">
      <c r="A52" s="368"/>
      <c r="B52" s="161" t="s">
        <v>210</v>
      </c>
      <c r="C52" s="154" t="s">
        <v>590</v>
      </c>
      <c r="D52" s="155">
        <v>62</v>
      </c>
      <c r="E52" s="155"/>
      <c r="F52" s="155"/>
      <c r="G52" s="155"/>
      <c r="H52" s="155"/>
      <c r="I52" s="155"/>
      <c r="J52" s="155"/>
      <c r="K52" s="155"/>
      <c r="L52" s="155">
        <v>2013</v>
      </c>
      <c r="M52" s="156">
        <v>39224</v>
      </c>
      <c r="N52" s="156">
        <v>42735</v>
      </c>
      <c r="O52" s="369"/>
      <c r="P52" s="158" t="s">
        <v>878</v>
      </c>
      <c r="Q52" s="159"/>
      <c r="R52" s="160"/>
    </row>
    <row r="53" spans="1:18" ht="25.5">
      <c r="A53" s="152" t="s">
        <v>211</v>
      </c>
      <c r="B53" s="161" t="s">
        <v>212</v>
      </c>
      <c r="C53" s="154" t="s">
        <v>154</v>
      </c>
      <c r="D53" s="155">
        <v>104</v>
      </c>
      <c r="E53" s="155"/>
      <c r="F53" s="155"/>
      <c r="G53" s="155"/>
      <c r="H53" s="155"/>
      <c r="I53" s="155"/>
      <c r="J53" s="155"/>
      <c r="K53" s="155"/>
      <c r="L53" s="155">
        <v>2013</v>
      </c>
      <c r="M53" s="156">
        <v>39224</v>
      </c>
      <c r="N53" s="156">
        <v>42735</v>
      </c>
      <c r="O53" s="157">
        <f>1854300+22718.17</f>
        <v>1877018.17</v>
      </c>
      <c r="P53" s="158" t="s">
        <v>878</v>
      </c>
      <c r="Q53" s="159"/>
      <c r="R53" s="160"/>
    </row>
    <row r="54" spans="1:18" s="165" customFormat="1" ht="25.5">
      <c r="A54" s="152" t="s">
        <v>784</v>
      </c>
      <c r="B54" s="161" t="s">
        <v>785</v>
      </c>
      <c r="C54" s="154" t="s">
        <v>605</v>
      </c>
      <c r="D54" s="155"/>
      <c r="E54" s="155">
        <v>16</v>
      </c>
      <c r="F54" s="155">
        <v>16</v>
      </c>
      <c r="G54" s="155"/>
      <c r="H54" s="155"/>
      <c r="I54" s="155"/>
      <c r="J54" s="155"/>
      <c r="K54" s="155"/>
      <c r="L54" s="155">
        <v>2013</v>
      </c>
      <c r="M54" s="156">
        <v>39224</v>
      </c>
      <c r="N54" s="156">
        <v>42735</v>
      </c>
      <c r="O54" s="157">
        <f>202600+1836.57</f>
        <v>204436.57</v>
      </c>
      <c r="P54" s="158" t="s">
        <v>878</v>
      </c>
      <c r="Q54" s="159"/>
      <c r="R54" s="160"/>
    </row>
    <row r="55" spans="1:18" s="165" customFormat="1" ht="25.5">
      <c r="A55" s="152" t="s">
        <v>786</v>
      </c>
      <c r="B55" s="161" t="s">
        <v>787</v>
      </c>
      <c r="C55" s="154" t="s">
        <v>607</v>
      </c>
      <c r="D55" s="155">
        <v>68</v>
      </c>
      <c r="E55" s="155">
        <v>15</v>
      </c>
      <c r="F55" s="155">
        <v>15</v>
      </c>
      <c r="G55" s="155">
        <v>0</v>
      </c>
      <c r="H55" s="155"/>
      <c r="I55" s="155"/>
      <c r="J55" s="155"/>
      <c r="K55" s="155"/>
      <c r="L55" s="155">
        <v>2013</v>
      </c>
      <c r="M55" s="156">
        <v>39224</v>
      </c>
      <c r="N55" s="156">
        <v>42735</v>
      </c>
      <c r="O55" s="157">
        <f>224100+1402600+14540.81+2002.66</f>
        <v>1643243.47</v>
      </c>
      <c r="P55" s="158" t="s">
        <v>878</v>
      </c>
      <c r="Q55" s="179"/>
      <c r="R55" s="172"/>
    </row>
    <row r="56" spans="1:18" ht="12.75">
      <c r="A56" s="152" t="s">
        <v>788</v>
      </c>
      <c r="B56" s="161" t="s">
        <v>789</v>
      </c>
      <c r="C56" s="154" t="s">
        <v>747</v>
      </c>
      <c r="D56" s="155">
        <v>67</v>
      </c>
      <c r="E56" s="155"/>
      <c r="F56" s="155"/>
      <c r="G56" s="155">
        <v>13</v>
      </c>
      <c r="H56" s="155"/>
      <c r="I56" s="155"/>
      <c r="J56" s="155"/>
      <c r="K56" s="155"/>
      <c r="L56" s="155">
        <v>2013</v>
      </c>
      <c r="M56" s="156">
        <v>39224</v>
      </c>
      <c r="N56" s="156">
        <v>42735</v>
      </c>
      <c r="O56" s="157">
        <f>1229500+281800+15000.95+3244.67</f>
        <v>1529545.6199999999</v>
      </c>
      <c r="P56" s="158" t="s">
        <v>878</v>
      </c>
      <c r="Q56" s="179"/>
      <c r="R56" s="172"/>
    </row>
    <row r="57" spans="1:18" ht="25.5">
      <c r="A57" s="152" t="s">
        <v>790</v>
      </c>
      <c r="B57" s="161" t="s">
        <v>791</v>
      </c>
      <c r="C57" s="154" t="s">
        <v>792</v>
      </c>
      <c r="D57" s="155">
        <v>51</v>
      </c>
      <c r="E57" s="155">
        <v>15</v>
      </c>
      <c r="F57" s="155">
        <v>10</v>
      </c>
      <c r="G57" s="155"/>
      <c r="H57" s="155"/>
      <c r="I57" s="155"/>
      <c r="J57" s="155"/>
      <c r="K57" s="155"/>
      <c r="L57" s="155">
        <v>2013</v>
      </c>
      <c r="M57" s="156">
        <v>41686</v>
      </c>
      <c r="N57" s="156">
        <v>45291</v>
      </c>
      <c r="O57" s="157">
        <f>640500+347100+212800+159432+34790.32+9441.28+17800.16</f>
        <v>1421863.76</v>
      </c>
      <c r="P57" s="158" t="s">
        <v>878</v>
      </c>
      <c r="Q57" s="159"/>
      <c r="R57" s="160"/>
    </row>
    <row r="58" spans="1:18" ht="25.5">
      <c r="A58" s="152" t="s">
        <v>793</v>
      </c>
      <c r="B58" s="161" t="s">
        <v>794</v>
      </c>
      <c r="C58" s="154" t="s">
        <v>721</v>
      </c>
      <c r="D58" s="155"/>
      <c r="E58" s="155">
        <v>24</v>
      </c>
      <c r="F58" s="155">
        <v>12</v>
      </c>
      <c r="G58" s="155"/>
      <c r="H58" s="155"/>
      <c r="I58" s="155"/>
      <c r="J58" s="155"/>
      <c r="K58" s="155"/>
      <c r="L58" s="155">
        <v>2013</v>
      </c>
      <c r="M58" s="156">
        <v>41667</v>
      </c>
      <c r="N58" s="156">
        <v>45291</v>
      </c>
      <c r="O58" s="157">
        <f>359800+3247.57</f>
        <v>363047.57</v>
      </c>
      <c r="P58" s="158" t="s">
        <v>878</v>
      </c>
      <c r="Q58" s="159"/>
      <c r="R58" s="160"/>
    </row>
    <row r="59" spans="1:18" ht="12.75">
      <c r="A59" s="368" t="s">
        <v>795</v>
      </c>
      <c r="B59" s="161" t="s">
        <v>796</v>
      </c>
      <c r="C59" s="154" t="s">
        <v>590</v>
      </c>
      <c r="D59" s="155">
        <v>66</v>
      </c>
      <c r="E59" s="155">
        <v>25</v>
      </c>
      <c r="F59" s="155">
        <v>12</v>
      </c>
      <c r="G59" s="155">
        <v>42</v>
      </c>
      <c r="H59" s="155"/>
      <c r="I59" s="155"/>
      <c r="J59" s="155"/>
      <c r="K59" s="155"/>
      <c r="L59" s="155">
        <v>2013</v>
      </c>
      <c r="M59" s="340">
        <v>40680</v>
      </c>
      <c r="N59" s="340">
        <v>44196</v>
      </c>
      <c r="O59" s="369">
        <f>456600+375300+301400+812900+671100+1224000+1120200+1120600+14810.63+11786.4+12295.7+9889.08+6957.33+4194.51</f>
        <v>6142033.65</v>
      </c>
      <c r="P59" s="374" t="s">
        <v>878</v>
      </c>
      <c r="Q59" s="159"/>
      <c r="R59" s="160"/>
    </row>
    <row r="60" spans="1:18" ht="12.75">
      <c r="A60" s="368"/>
      <c r="B60" s="161" t="s">
        <v>797</v>
      </c>
      <c r="C60" s="154" t="s">
        <v>590</v>
      </c>
      <c r="D60" s="155">
        <v>59</v>
      </c>
      <c r="E60" s="155">
        <v>40</v>
      </c>
      <c r="F60" s="155">
        <v>0</v>
      </c>
      <c r="G60" s="155">
        <v>0</v>
      </c>
      <c r="H60" s="155"/>
      <c r="I60" s="155"/>
      <c r="J60" s="155"/>
      <c r="K60" s="155"/>
      <c r="L60" s="155">
        <v>2013</v>
      </c>
      <c r="M60" s="341"/>
      <c r="N60" s="341"/>
      <c r="O60" s="369"/>
      <c r="P60" s="394"/>
      <c r="Q60" s="159"/>
      <c r="R60" s="160"/>
    </row>
    <row r="61" spans="1:18" ht="36" customHeight="1">
      <c r="A61" s="368"/>
      <c r="B61" s="161" t="s">
        <v>798</v>
      </c>
      <c r="C61" s="154" t="s">
        <v>374</v>
      </c>
      <c r="D61" s="155">
        <v>57</v>
      </c>
      <c r="E61" s="155">
        <v>20</v>
      </c>
      <c r="F61" s="155">
        <v>12</v>
      </c>
      <c r="G61" s="155">
        <v>28</v>
      </c>
      <c r="H61" s="155"/>
      <c r="I61" s="155"/>
      <c r="J61" s="155"/>
      <c r="K61" s="155"/>
      <c r="L61" s="155">
        <v>2013</v>
      </c>
      <c r="M61" s="342"/>
      <c r="N61" s="342"/>
      <c r="O61" s="369"/>
      <c r="P61" s="375"/>
      <c r="Q61" s="159"/>
      <c r="R61" s="160"/>
    </row>
    <row r="62" spans="1:18" s="165" customFormat="1" ht="51">
      <c r="A62" s="152" t="s">
        <v>799</v>
      </c>
      <c r="B62" s="161" t="s">
        <v>393</v>
      </c>
      <c r="C62" s="182" t="s">
        <v>616</v>
      </c>
      <c r="D62" s="181"/>
      <c r="E62" s="181"/>
      <c r="F62" s="181"/>
      <c r="G62" s="181"/>
      <c r="H62" s="181"/>
      <c r="I62" s="181"/>
      <c r="J62" s="181"/>
      <c r="K62" s="181"/>
      <c r="L62" s="181"/>
      <c r="M62" s="182">
        <v>42430</v>
      </c>
      <c r="N62" s="156">
        <v>43100</v>
      </c>
      <c r="O62" s="188">
        <f>192524.18</f>
        <v>192524.18</v>
      </c>
      <c r="P62" s="158" t="s">
        <v>878</v>
      </c>
      <c r="Q62" s="158"/>
      <c r="R62" s="189"/>
    </row>
    <row r="63" spans="1:18" ht="51">
      <c r="A63" s="180" t="s">
        <v>800</v>
      </c>
      <c r="B63" s="190" t="s">
        <v>801</v>
      </c>
      <c r="C63" s="170" t="s">
        <v>733</v>
      </c>
      <c r="D63" s="191">
        <v>32</v>
      </c>
      <c r="E63" s="191"/>
      <c r="F63" s="191"/>
      <c r="G63" s="191"/>
      <c r="H63" s="191"/>
      <c r="I63" s="191"/>
      <c r="J63" s="191"/>
      <c r="K63" s="191"/>
      <c r="L63" s="191">
        <v>2013</v>
      </c>
      <c r="M63" s="166">
        <v>39224</v>
      </c>
      <c r="N63" s="166">
        <v>42735</v>
      </c>
      <c r="O63" s="192">
        <f>545000+7064.64</f>
        <v>552064.64</v>
      </c>
      <c r="P63" s="187" t="s">
        <v>878</v>
      </c>
      <c r="Q63" s="193"/>
      <c r="R63" s="194"/>
    </row>
    <row r="64" spans="1:18" ht="25.5">
      <c r="A64" s="152" t="s">
        <v>802</v>
      </c>
      <c r="B64" s="161" t="s">
        <v>803</v>
      </c>
      <c r="C64" s="154" t="s">
        <v>618</v>
      </c>
      <c r="D64" s="155">
        <v>48</v>
      </c>
      <c r="E64" s="155"/>
      <c r="F64" s="155"/>
      <c r="G64" s="155"/>
      <c r="H64" s="155"/>
      <c r="I64" s="155"/>
      <c r="J64" s="155"/>
      <c r="K64" s="155"/>
      <c r="L64" s="155">
        <v>2013</v>
      </c>
      <c r="M64" s="156">
        <v>39224</v>
      </c>
      <c r="N64" s="156">
        <v>42735</v>
      </c>
      <c r="O64" s="157">
        <f>950900+10833.56</f>
        <v>961733.56</v>
      </c>
      <c r="P64" s="195" t="s">
        <v>878</v>
      </c>
      <c r="Q64" s="179"/>
      <c r="R64" s="172"/>
    </row>
    <row r="65" spans="1:18" ht="38.25">
      <c r="A65" s="152" t="s">
        <v>804</v>
      </c>
      <c r="B65" s="161" t="s">
        <v>805</v>
      </c>
      <c r="C65" s="154" t="s">
        <v>179</v>
      </c>
      <c r="D65" s="155">
        <v>79</v>
      </c>
      <c r="E65" s="155"/>
      <c r="F65" s="155"/>
      <c r="G65" s="155">
        <v>24</v>
      </c>
      <c r="H65" s="155"/>
      <c r="I65" s="155"/>
      <c r="J65" s="155"/>
      <c r="K65" s="155"/>
      <c r="L65" s="155">
        <v>2013</v>
      </c>
      <c r="M65" s="156">
        <v>41289</v>
      </c>
      <c r="N65" s="156">
        <v>44926</v>
      </c>
      <c r="O65" s="157">
        <f>1463100+338100+18427.45+4487.01</f>
        <v>1824114.46</v>
      </c>
      <c r="P65" s="158" t="s">
        <v>878</v>
      </c>
      <c r="Q65" s="159"/>
      <c r="R65" s="160"/>
    </row>
    <row r="66" spans="1:18" ht="12.75">
      <c r="A66" s="152" t="s">
        <v>806</v>
      </c>
      <c r="B66" s="153" t="s">
        <v>807</v>
      </c>
      <c r="C66" s="154" t="s">
        <v>590</v>
      </c>
      <c r="D66" s="155"/>
      <c r="E66" s="155"/>
      <c r="F66" s="155"/>
      <c r="G66" s="155"/>
      <c r="H66" s="155"/>
      <c r="I66" s="155"/>
      <c r="J66" s="155"/>
      <c r="K66" s="155"/>
      <c r="L66" s="155"/>
      <c r="M66" s="156">
        <v>40467</v>
      </c>
      <c r="N66" s="156">
        <v>43830</v>
      </c>
      <c r="O66" s="157">
        <f>68200+8042+4466.84</f>
        <v>80708.84</v>
      </c>
      <c r="P66" s="158" t="s">
        <v>878</v>
      </c>
      <c r="Q66" s="159"/>
      <c r="R66" s="160"/>
    </row>
    <row r="67" spans="1:18" ht="25.5">
      <c r="A67" s="152" t="s">
        <v>808</v>
      </c>
      <c r="B67" s="161" t="s">
        <v>809</v>
      </c>
      <c r="C67" s="154" t="s">
        <v>359</v>
      </c>
      <c r="D67" s="155"/>
      <c r="E67" s="155">
        <v>25</v>
      </c>
      <c r="F67" s="155">
        <v>0</v>
      </c>
      <c r="G67" s="155"/>
      <c r="H67" s="155"/>
      <c r="I67" s="155"/>
      <c r="J67" s="155"/>
      <c r="K67" s="155"/>
      <c r="L67" s="155">
        <v>2013</v>
      </c>
      <c r="M67" s="156">
        <v>39224</v>
      </c>
      <c r="N67" s="156">
        <v>42735</v>
      </c>
      <c r="O67" s="157">
        <f>288600+21103+2763.66</f>
        <v>312466.66</v>
      </c>
      <c r="P67" s="158" t="s">
        <v>878</v>
      </c>
      <c r="Q67" s="159"/>
      <c r="R67" s="160"/>
    </row>
    <row r="68" spans="1:18" ht="25.5">
      <c r="A68" s="152" t="s">
        <v>810</v>
      </c>
      <c r="B68" s="161" t="s">
        <v>811</v>
      </c>
      <c r="C68" s="154" t="s">
        <v>360</v>
      </c>
      <c r="D68" s="155"/>
      <c r="E68" s="155">
        <v>20</v>
      </c>
      <c r="F68" s="155">
        <v>9</v>
      </c>
      <c r="G68" s="155"/>
      <c r="H68" s="155"/>
      <c r="I68" s="155"/>
      <c r="J68" s="155"/>
      <c r="K68" s="155"/>
      <c r="L68" s="155">
        <v>2013</v>
      </c>
      <c r="M68" s="156">
        <v>40102</v>
      </c>
      <c r="N68" s="156">
        <v>43465</v>
      </c>
      <c r="O68" s="157">
        <f>264600+2415.48</f>
        <v>267015.48</v>
      </c>
      <c r="P68" s="158" t="s">
        <v>878</v>
      </c>
      <c r="Q68" s="159"/>
      <c r="R68" s="160"/>
    </row>
    <row r="69" spans="1:18" ht="25.5">
      <c r="A69" s="152" t="s">
        <v>812</v>
      </c>
      <c r="B69" s="161" t="s">
        <v>813</v>
      </c>
      <c r="C69" s="154" t="s">
        <v>743</v>
      </c>
      <c r="D69" s="155">
        <v>40</v>
      </c>
      <c r="E69" s="155">
        <v>15</v>
      </c>
      <c r="F69" s="155">
        <v>15</v>
      </c>
      <c r="G69" s="155"/>
      <c r="H69" s="155"/>
      <c r="I69" s="155"/>
      <c r="J69" s="155"/>
      <c r="K69" s="155"/>
      <c r="L69" s="155">
        <v>2013</v>
      </c>
      <c r="M69" s="156">
        <v>39224</v>
      </c>
      <c r="N69" s="156">
        <v>42735</v>
      </c>
      <c r="O69" s="157">
        <f>800300+164000+8806.66+1481.95</f>
        <v>974588.61</v>
      </c>
      <c r="P69" s="158" t="s">
        <v>878</v>
      </c>
      <c r="Q69" s="159"/>
      <c r="R69" s="160"/>
    </row>
    <row r="70" spans="1:18" ht="12.75">
      <c r="A70" s="368" t="s">
        <v>814</v>
      </c>
      <c r="B70" s="161" t="s">
        <v>815</v>
      </c>
      <c r="C70" s="388" t="s">
        <v>590</v>
      </c>
      <c r="D70" s="43">
        <v>59</v>
      </c>
      <c r="E70" s="43">
        <v>30</v>
      </c>
      <c r="F70" s="43">
        <v>30</v>
      </c>
      <c r="G70" s="43">
        <v>30</v>
      </c>
      <c r="H70" s="43"/>
      <c r="I70" s="43"/>
      <c r="J70" s="43"/>
      <c r="K70" s="43"/>
      <c r="L70" s="43">
        <v>2013</v>
      </c>
      <c r="M70" s="340">
        <v>41814</v>
      </c>
      <c r="N70" s="340">
        <v>45291</v>
      </c>
      <c r="O70" s="369">
        <f>743500+1457400+438400+369000+339100+16803+17100.06+9631.46+4806.23+3177.46+3352.61</f>
        <v>3402270.82</v>
      </c>
      <c r="P70" s="374" t="s">
        <v>878</v>
      </c>
      <c r="Q70" s="159"/>
      <c r="R70" s="160"/>
    </row>
    <row r="71" spans="1:18" s="165" customFormat="1" ht="12.75">
      <c r="A71" s="393"/>
      <c r="B71" s="161" t="s">
        <v>816</v>
      </c>
      <c r="C71" s="389"/>
      <c r="D71" s="43">
        <v>79</v>
      </c>
      <c r="E71" s="43">
        <v>24</v>
      </c>
      <c r="F71" s="43">
        <v>14</v>
      </c>
      <c r="G71" s="43">
        <v>20</v>
      </c>
      <c r="H71" s="43"/>
      <c r="I71" s="43"/>
      <c r="J71" s="43"/>
      <c r="K71" s="43"/>
      <c r="L71" s="43">
        <v>2013</v>
      </c>
      <c r="M71" s="342"/>
      <c r="N71" s="342"/>
      <c r="O71" s="369"/>
      <c r="P71" s="375"/>
      <c r="Q71" s="159"/>
      <c r="R71" s="160"/>
    </row>
    <row r="72" spans="1:18" ht="12.75">
      <c r="A72" s="152" t="s">
        <v>817</v>
      </c>
      <c r="B72" s="161" t="s">
        <v>695</v>
      </c>
      <c r="C72" s="154" t="s">
        <v>607</v>
      </c>
      <c r="D72" s="155">
        <v>46</v>
      </c>
      <c r="E72" s="155"/>
      <c r="F72" s="155"/>
      <c r="G72" s="155"/>
      <c r="H72" s="155"/>
      <c r="I72" s="155"/>
      <c r="J72" s="155"/>
      <c r="K72" s="155"/>
      <c r="L72" s="155">
        <v>2013</v>
      </c>
      <c r="M72" s="156">
        <v>39224</v>
      </c>
      <c r="N72" s="156">
        <v>42735</v>
      </c>
      <c r="O72" s="157">
        <f>1008700+10519.68</f>
        <v>1019219.68</v>
      </c>
      <c r="P72" s="158" t="s">
        <v>878</v>
      </c>
      <c r="Q72" s="159"/>
      <c r="R72" s="160"/>
    </row>
    <row r="73" spans="1:18" ht="12.75">
      <c r="A73" s="152" t="s">
        <v>818</v>
      </c>
      <c r="B73" s="161" t="s">
        <v>819</v>
      </c>
      <c r="C73" s="154" t="s">
        <v>373</v>
      </c>
      <c r="D73" s="155">
        <v>12</v>
      </c>
      <c r="E73" s="155"/>
      <c r="F73" s="155"/>
      <c r="G73" s="155"/>
      <c r="H73" s="155"/>
      <c r="I73" s="155"/>
      <c r="J73" s="155"/>
      <c r="K73" s="155"/>
      <c r="L73" s="155">
        <v>2013</v>
      </c>
      <c r="M73" s="156">
        <v>39224</v>
      </c>
      <c r="N73" s="156">
        <v>42735</v>
      </c>
      <c r="O73" s="157">
        <f>228500+2903.69</f>
        <v>231403.69</v>
      </c>
      <c r="P73" s="158" t="s">
        <v>878</v>
      </c>
      <c r="Q73" s="179"/>
      <c r="R73" s="172"/>
    </row>
    <row r="74" spans="1:18" s="165" customFormat="1" ht="25.5">
      <c r="A74" s="152" t="s">
        <v>820</v>
      </c>
      <c r="B74" s="161" t="s">
        <v>821</v>
      </c>
      <c r="C74" s="154" t="s">
        <v>366</v>
      </c>
      <c r="D74" s="155">
        <v>52</v>
      </c>
      <c r="E74" s="155">
        <v>30</v>
      </c>
      <c r="F74" s="155">
        <v>30</v>
      </c>
      <c r="G74" s="155">
        <v>16</v>
      </c>
      <c r="H74" s="155"/>
      <c r="I74" s="155"/>
      <c r="J74" s="155"/>
      <c r="K74" s="155"/>
      <c r="L74" s="155">
        <v>2012</v>
      </c>
      <c r="M74" s="156">
        <v>40484</v>
      </c>
      <c r="N74" s="156">
        <v>43830</v>
      </c>
      <c r="O74" s="157">
        <f>793000+289300+409900+841600+55027.46+18845.73+17507.3</f>
        <v>2425180.4899999998</v>
      </c>
      <c r="P74" s="158" t="s">
        <v>878</v>
      </c>
      <c r="Q74" s="159"/>
      <c r="R74" s="160"/>
    </row>
    <row r="75" spans="1:18" ht="38.25">
      <c r="A75" s="152" t="s">
        <v>822</v>
      </c>
      <c r="B75" s="161" t="s">
        <v>823</v>
      </c>
      <c r="C75" s="161" t="s">
        <v>824</v>
      </c>
      <c r="D75" s="155"/>
      <c r="E75" s="155"/>
      <c r="F75" s="155"/>
      <c r="G75" s="155"/>
      <c r="H75" s="155"/>
      <c r="I75" s="155"/>
      <c r="J75" s="155"/>
      <c r="K75" s="155"/>
      <c r="L75" s="155"/>
      <c r="M75" s="156">
        <v>41690</v>
      </c>
      <c r="N75" s="156">
        <v>45291</v>
      </c>
      <c r="O75" s="157">
        <f>219100+982.49+765.33</f>
        <v>220847.81999999998</v>
      </c>
      <c r="P75" s="158" t="s">
        <v>878</v>
      </c>
      <c r="Q75" s="159"/>
      <c r="R75" s="160"/>
    </row>
    <row r="76" spans="1:18" ht="12.75">
      <c r="A76" s="152" t="s">
        <v>825</v>
      </c>
      <c r="B76" s="161" t="s">
        <v>826</v>
      </c>
      <c r="C76" s="154" t="s">
        <v>591</v>
      </c>
      <c r="D76" s="155">
        <v>95</v>
      </c>
      <c r="E76" s="155"/>
      <c r="F76" s="155"/>
      <c r="G76" s="155"/>
      <c r="H76" s="155"/>
      <c r="I76" s="155"/>
      <c r="J76" s="155"/>
      <c r="K76" s="155"/>
      <c r="L76" s="155">
        <v>2013</v>
      </c>
      <c r="M76" s="156">
        <v>39224</v>
      </c>
      <c r="N76" s="156">
        <v>42735</v>
      </c>
      <c r="O76" s="157">
        <f>1741300+21455.16</f>
        <v>1762755.16</v>
      </c>
      <c r="P76" s="195" t="s">
        <v>878</v>
      </c>
      <c r="Q76" s="179"/>
      <c r="R76" s="172"/>
    </row>
    <row r="77" spans="1:18" s="165" customFormat="1" ht="38.25">
      <c r="A77" s="152" t="s">
        <v>827</v>
      </c>
      <c r="B77" s="161" t="s">
        <v>828</v>
      </c>
      <c r="C77" s="154" t="s">
        <v>360</v>
      </c>
      <c r="D77" s="155">
        <v>72</v>
      </c>
      <c r="E77" s="155"/>
      <c r="F77" s="155"/>
      <c r="G77" s="155"/>
      <c r="H77" s="155"/>
      <c r="I77" s="155"/>
      <c r="J77" s="155"/>
      <c r="K77" s="155"/>
      <c r="L77" s="155">
        <v>2013</v>
      </c>
      <c r="M77" s="156">
        <v>39224</v>
      </c>
      <c r="N77" s="156">
        <v>42735</v>
      </c>
      <c r="O77" s="157">
        <f>1319200+16041.52</f>
        <v>1335241.52</v>
      </c>
      <c r="P77" s="158" t="s">
        <v>878</v>
      </c>
      <c r="Q77" s="159"/>
      <c r="R77" s="160"/>
    </row>
    <row r="78" spans="1:18" ht="12.75">
      <c r="A78" s="152" t="s">
        <v>829</v>
      </c>
      <c r="B78" s="161" t="s">
        <v>830</v>
      </c>
      <c r="C78" s="154" t="s">
        <v>590</v>
      </c>
      <c r="D78" s="155">
        <v>92</v>
      </c>
      <c r="E78" s="155"/>
      <c r="F78" s="155"/>
      <c r="G78" s="155">
        <v>15</v>
      </c>
      <c r="H78" s="155"/>
      <c r="I78" s="155"/>
      <c r="J78" s="155"/>
      <c r="K78" s="155"/>
      <c r="L78" s="155">
        <v>2013</v>
      </c>
      <c r="M78" s="156">
        <v>41667</v>
      </c>
      <c r="N78" s="156">
        <v>45291</v>
      </c>
      <c r="O78" s="157">
        <f>1083800+318000+15733.44+3625.62</f>
        <v>1421159.06</v>
      </c>
      <c r="P78" s="158" t="s">
        <v>878</v>
      </c>
      <c r="Q78" s="159"/>
      <c r="R78" s="160"/>
    </row>
    <row r="79" spans="1:18" s="165" customFormat="1" ht="25.5">
      <c r="A79" s="152" t="s">
        <v>831</v>
      </c>
      <c r="B79" s="161" t="s">
        <v>832</v>
      </c>
      <c r="C79" s="154" t="s">
        <v>359</v>
      </c>
      <c r="D79" s="155">
        <v>60</v>
      </c>
      <c r="E79" s="155"/>
      <c r="F79" s="155"/>
      <c r="G79" s="155">
        <v>15</v>
      </c>
      <c r="H79" s="155"/>
      <c r="I79" s="155"/>
      <c r="J79" s="155"/>
      <c r="K79" s="155"/>
      <c r="L79" s="155">
        <v>2013</v>
      </c>
      <c r="M79" s="156">
        <v>39224</v>
      </c>
      <c r="N79" s="156">
        <v>42735</v>
      </c>
      <c r="O79" s="157">
        <f>974400+345300+12473.37+3648.49</f>
        <v>1335821.86</v>
      </c>
      <c r="P79" s="195" t="s">
        <v>878</v>
      </c>
      <c r="Q79" s="179"/>
      <c r="R79" s="172"/>
    </row>
    <row r="80" spans="1:18" ht="12.75">
      <c r="A80" s="152" t="s">
        <v>833</v>
      </c>
      <c r="B80" s="161" t="s">
        <v>834</v>
      </c>
      <c r="C80" s="154" t="s">
        <v>373</v>
      </c>
      <c r="D80" s="155">
        <v>36</v>
      </c>
      <c r="E80" s="155"/>
      <c r="F80" s="155"/>
      <c r="G80" s="155"/>
      <c r="H80" s="155"/>
      <c r="I80" s="155"/>
      <c r="J80" s="155"/>
      <c r="K80" s="155"/>
      <c r="L80" s="155">
        <v>2013</v>
      </c>
      <c r="M80" s="156">
        <v>39224</v>
      </c>
      <c r="N80" s="156">
        <v>42735</v>
      </c>
      <c r="O80" s="157">
        <f>743400+8069.54</f>
        <v>751469.54</v>
      </c>
      <c r="P80" s="158" t="s">
        <v>878</v>
      </c>
      <c r="Q80" s="159"/>
      <c r="R80" s="160"/>
    </row>
    <row r="81" spans="1:18" s="165" customFormat="1" ht="25.5">
      <c r="A81" s="152" t="s">
        <v>835</v>
      </c>
      <c r="B81" s="161" t="s">
        <v>836</v>
      </c>
      <c r="C81" s="154" t="s">
        <v>167</v>
      </c>
      <c r="D81" s="155">
        <v>64</v>
      </c>
      <c r="E81" s="175"/>
      <c r="F81" s="175"/>
      <c r="G81" s="155">
        <v>15</v>
      </c>
      <c r="H81" s="155"/>
      <c r="I81" s="155"/>
      <c r="J81" s="155"/>
      <c r="K81" s="155"/>
      <c r="L81" s="155">
        <v>2013</v>
      </c>
      <c r="M81" s="156">
        <v>39224</v>
      </c>
      <c r="N81" s="156">
        <v>42735</v>
      </c>
      <c r="O81" s="157">
        <f>1246600+352600+14234.61+3744.78</f>
        <v>1617179.3900000001</v>
      </c>
      <c r="P81" s="195" t="s">
        <v>878</v>
      </c>
      <c r="Q81" s="179"/>
      <c r="R81" s="172"/>
    </row>
    <row r="82" spans="1:18" ht="12.75">
      <c r="A82" s="152" t="s">
        <v>837</v>
      </c>
      <c r="B82" s="161" t="s">
        <v>838</v>
      </c>
      <c r="C82" s="154" t="s">
        <v>607</v>
      </c>
      <c r="D82" s="155"/>
      <c r="E82" s="155">
        <v>11</v>
      </c>
      <c r="F82" s="155">
        <v>0</v>
      </c>
      <c r="G82" s="155"/>
      <c r="H82" s="155"/>
      <c r="I82" s="155"/>
      <c r="J82" s="155"/>
      <c r="K82" s="155"/>
      <c r="L82" s="155">
        <v>2013</v>
      </c>
      <c r="M82" s="156">
        <v>39224</v>
      </c>
      <c r="N82" s="156">
        <v>42735</v>
      </c>
      <c r="O82" s="157">
        <f>124400+283800+119.06</f>
        <v>408319.06</v>
      </c>
      <c r="P82" s="158" t="s">
        <v>878</v>
      </c>
      <c r="Q82" s="179"/>
      <c r="R82" s="172"/>
    </row>
    <row r="83" spans="1:18" ht="25.5">
      <c r="A83" s="152" t="s">
        <v>839</v>
      </c>
      <c r="B83" s="161" t="s">
        <v>840</v>
      </c>
      <c r="C83" s="154" t="s">
        <v>746</v>
      </c>
      <c r="D83" s="155"/>
      <c r="E83" s="155">
        <v>32</v>
      </c>
      <c r="F83" s="155">
        <v>30</v>
      </c>
      <c r="G83" s="155"/>
      <c r="H83" s="155"/>
      <c r="I83" s="155"/>
      <c r="J83" s="155"/>
      <c r="K83" s="155"/>
      <c r="L83" s="155">
        <v>2013</v>
      </c>
      <c r="M83" s="156">
        <v>39224</v>
      </c>
      <c r="N83" s="156">
        <v>42735</v>
      </c>
      <c r="O83" s="157">
        <f>521600+3220.05+4663.84</f>
        <v>529483.89</v>
      </c>
      <c r="P83" s="158" t="s">
        <v>878</v>
      </c>
      <c r="Q83" s="159"/>
      <c r="R83" s="160"/>
    </row>
    <row r="84" spans="1:18" ht="25.5">
      <c r="A84" s="152" t="s">
        <v>841</v>
      </c>
      <c r="B84" s="161" t="s">
        <v>941</v>
      </c>
      <c r="C84" s="154" t="s">
        <v>368</v>
      </c>
      <c r="D84" s="155"/>
      <c r="E84" s="155">
        <v>12</v>
      </c>
      <c r="F84" s="155">
        <v>6</v>
      </c>
      <c r="G84" s="155"/>
      <c r="H84" s="155"/>
      <c r="I84" s="155"/>
      <c r="J84" s="155"/>
      <c r="K84" s="155"/>
      <c r="L84" s="155">
        <v>2013</v>
      </c>
      <c r="M84" s="156">
        <v>41690</v>
      </c>
      <c r="N84" s="156">
        <v>45291</v>
      </c>
      <c r="O84" s="157">
        <f>166000+35205+1741.82</f>
        <v>202946.82</v>
      </c>
      <c r="P84" s="158" t="s">
        <v>878</v>
      </c>
      <c r="Q84" s="159"/>
      <c r="R84" s="160"/>
    </row>
    <row r="85" spans="1:18" ht="25.5">
      <c r="A85" s="152" t="s">
        <v>842</v>
      </c>
      <c r="B85" s="161" t="s">
        <v>843</v>
      </c>
      <c r="C85" s="154" t="s">
        <v>366</v>
      </c>
      <c r="D85" s="155">
        <v>147</v>
      </c>
      <c r="E85" s="155"/>
      <c r="F85" s="155"/>
      <c r="G85" s="155"/>
      <c r="H85" s="155"/>
      <c r="I85" s="155"/>
      <c r="J85" s="155"/>
      <c r="K85" s="155"/>
      <c r="L85" s="155">
        <v>2013</v>
      </c>
      <c r="M85" s="156">
        <v>39224</v>
      </c>
      <c r="N85" s="156">
        <v>42735</v>
      </c>
      <c r="O85" s="157">
        <f>2811100+31499.23</f>
        <v>2842599.23</v>
      </c>
      <c r="P85" s="158" t="s">
        <v>878</v>
      </c>
      <c r="Q85" s="159"/>
      <c r="R85" s="160"/>
    </row>
    <row r="86" spans="1:18" ht="25.5">
      <c r="A86" s="152" t="s">
        <v>844</v>
      </c>
      <c r="B86" s="161" t="s">
        <v>845</v>
      </c>
      <c r="C86" s="154" t="s">
        <v>747</v>
      </c>
      <c r="D86" s="155"/>
      <c r="E86" s="155">
        <v>44</v>
      </c>
      <c r="F86" s="155">
        <v>29</v>
      </c>
      <c r="G86" s="155"/>
      <c r="H86" s="155"/>
      <c r="I86" s="155"/>
      <c r="J86" s="155"/>
      <c r="K86" s="155"/>
      <c r="L86" s="155">
        <v>2013</v>
      </c>
      <c r="M86" s="156">
        <v>39224</v>
      </c>
      <c r="N86" s="156">
        <v>42735</v>
      </c>
      <c r="O86" s="157">
        <f>584900+5305.09</f>
        <v>590205.09</v>
      </c>
      <c r="P86" s="158" t="s">
        <v>878</v>
      </c>
      <c r="Q86" s="159"/>
      <c r="R86" s="160"/>
    </row>
    <row r="87" spans="1:18" ht="25.5">
      <c r="A87" s="152" t="s">
        <v>846</v>
      </c>
      <c r="B87" s="161" t="s">
        <v>847</v>
      </c>
      <c r="C87" s="154" t="s">
        <v>371</v>
      </c>
      <c r="D87" s="155"/>
      <c r="E87" s="155">
        <v>8</v>
      </c>
      <c r="F87" s="155">
        <v>0</v>
      </c>
      <c r="G87" s="155"/>
      <c r="H87" s="155"/>
      <c r="I87" s="155"/>
      <c r="J87" s="155"/>
      <c r="K87" s="155"/>
      <c r="L87" s="155">
        <v>2013</v>
      </c>
      <c r="M87" s="156">
        <v>41690</v>
      </c>
      <c r="N87" s="156">
        <v>45291</v>
      </c>
      <c r="O87" s="157">
        <f>119000+1004.39</f>
        <v>120004.39</v>
      </c>
      <c r="P87" s="158" t="s">
        <v>878</v>
      </c>
      <c r="Q87" s="159"/>
      <c r="R87" s="160"/>
    </row>
    <row r="88" spans="1:18" ht="25.5">
      <c r="A88" s="152" t="s">
        <v>848</v>
      </c>
      <c r="B88" s="161" t="s">
        <v>849</v>
      </c>
      <c r="C88" s="154" t="s">
        <v>373</v>
      </c>
      <c r="D88" s="155"/>
      <c r="E88" s="155">
        <v>15</v>
      </c>
      <c r="F88" s="155">
        <v>0</v>
      </c>
      <c r="G88" s="155"/>
      <c r="H88" s="155"/>
      <c r="I88" s="155"/>
      <c r="J88" s="155"/>
      <c r="K88" s="155"/>
      <c r="L88" s="155">
        <v>2012</v>
      </c>
      <c r="M88" s="156">
        <v>39224</v>
      </c>
      <c r="N88" s="156">
        <v>42735</v>
      </c>
      <c r="O88" s="157">
        <f>139000+1258.55</f>
        <v>140258.55</v>
      </c>
      <c r="P88" s="158" t="s">
        <v>878</v>
      </c>
      <c r="Q88" s="159"/>
      <c r="R88" s="160"/>
    </row>
    <row r="89" spans="1:18" ht="25.5">
      <c r="A89" s="152" t="s">
        <v>850</v>
      </c>
      <c r="B89" s="161" t="s">
        <v>851</v>
      </c>
      <c r="C89" s="154" t="s">
        <v>590</v>
      </c>
      <c r="D89" s="155">
        <v>233</v>
      </c>
      <c r="E89" s="155">
        <v>50</v>
      </c>
      <c r="F89" s="155">
        <v>0</v>
      </c>
      <c r="G89" s="155"/>
      <c r="H89" s="155"/>
      <c r="I89" s="155"/>
      <c r="J89" s="155"/>
      <c r="K89" s="155"/>
      <c r="L89" s="155">
        <v>2013</v>
      </c>
      <c r="M89" s="156">
        <v>39224</v>
      </c>
      <c r="N89" s="156">
        <v>42735</v>
      </c>
      <c r="O89" s="157">
        <f>4284200+594100+12865+51907.46+5373.45</f>
        <v>4948445.91</v>
      </c>
      <c r="P89" s="158" t="s">
        <v>878</v>
      </c>
      <c r="Q89" s="159"/>
      <c r="R89" s="160"/>
    </row>
    <row r="90" spans="1:18" ht="25.5">
      <c r="A90" s="152" t="s">
        <v>852</v>
      </c>
      <c r="B90" s="161" t="s">
        <v>853</v>
      </c>
      <c r="C90" s="154" t="s">
        <v>748</v>
      </c>
      <c r="D90" s="155"/>
      <c r="E90" s="155">
        <v>20</v>
      </c>
      <c r="F90" s="155">
        <v>12</v>
      </c>
      <c r="G90" s="155"/>
      <c r="H90" s="155"/>
      <c r="I90" s="155"/>
      <c r="J90" s="155"/>
      <c r="K90" s="155"/>
      <c r="L90" s="155">
        <v>2013</v>
      </c>
      <c r="M90" s="156">
        <v>41676</v>
      </c>
      <c r="N90" s="156">
        <v>45291</v>
      </c>
      <c r="O90" s="157">
        <f>252400+2283.72</f>
        <v>254683.72</v>
      </c>
      <c r="P90" s="158" t="s">
        <v>878</v>
      </c>
      <c r="Q90" s="159"/>
      <c r="R90" s="160"/>
    </row>
    <row r="91" spans="1:18" ht="77.25" thickBot="1">
      <c r="A91" s="196" t="s">
        <v>854</v>
      </c>
      <c r="B91" s="197" t="s">
        <v>855</v>
      </c>
      <c r="C91" s="198" t="s">
        <v>856</v>
      </c>
      <c r="D91" s="199"/>
      <c r="E91" s="199"/>
      <c r="F91" s="199"/>
      <c r="G91" s="199"/>
      <c r="H91" s="199"/>
      <c r="I91" s="199"/>
      <c r="J91" s="199"/>
      <c r="K91" s="199"/>
      <c r="L91" s="199"/>
      <c r="M91" s="200" t="s">
        <v>857</v>
      </c>
      <c r="N91" s="201" t="s">
        <v>858</v>
      </c>
      <c r="O91" s="157">
        <f>8592911+136560+2966928+49459</f>
        <v>11745858</v>
      </c>
      <c r="P91" s="158" t="s">
        <v>859</v>
      </c>
      <c r="Q91" s="158"/>
      <c r="R91" s="160"/>
    </row>
    <row r="92" spans="1:18" ht="51.75" thickBot="1">
      <c r="A92" s="202" t="s">
        <v>881</v>
      </c>
      <c r="B92" s="203"/>
      <c r="C92" s="204"/>
      <c r="D92" s="205"/>
      <c r="E92" s="205"/>
      <c r="F92" s="205"/>
      <c r="G92" s="205"/>
      <c r="H92" s="205"/>
      <c r="I92" s="205"/>
      <c r="J92" s="205"/>
      <c r="K92" s="205"/>
      <c r="L92" s="205"/>
      <c r="M92" s="206"/>
      <c r="N92" s="207"/>
      <c r="O92" s="208"/>
      <c r="P92" s="209"/>
      <c r="Q92" s="209"/>
      <c r="R92" s="45"/>
    </row>
    <row r="93" spans="1:14" ht="10.5" customHeight="1">
      <c r="A93" s="44"/>
      <c r="B93" s="210"/>
      <c r="C93" s="210"/>
      <c r="D93" s="210"/>
      <c r="E93" s="210"/>
      <c r="F93" s="210"/>
      <c r="G93" s="210"/>
      <c r="H93" s="210"/>
      <c r="I93" s="210"/>
      <c r="J93" s="210"/>
      <c r="K93" s="210"/>
      <c r="L93" s="210"/>
      <c r="M93" s="210"/>
      <c r="N93" s="210"/>
    </row>
    <row r="94" spans="1:14" ht="6" customHeight="1" thickBot="1">
      <c r="A94" s="210"/>
      <c r="B94" s="210"/>
      <c r="C94" s="210"/>
      <c r="D94" s="210"/>
      <c r="E94" s="210"/>
      <c r="F94" s="210"/>
      <c r="G94" s="210"/>
      <c r="H94" s="210"/>
      <c r="I94" s="210"/>
      <c r="J94" s="210"/>
      <c r="K94" s="210"/>
      <c r="L94" s="210"/>
      <c r="M94" s="210"/>
      <c r="N94" s="210"/>
    </row>
    <row r="95" spans="1:18" ht="31.5" customHeight="1" thickBot="1">
      <c r="A95" s="345" t="s">
        <v>860</v>
      </c>
      <c r="B95" s="346"/>
      <c r="C95" s="346"/>
      <c r="D95" s="346"/>
      <c r="E95" s="346"/>
      <c r="F95" s="346"/>
      <c r="G95" s="346"/>
      <c r="H95" s="346"/>
      <c r="I95" s="346"/>
      <c r="J95" s="346"/>
      <c r="K95" s="346"/>
      <c r="L95" s="346"/>
      <c r="M95" s="346"/>
      <c r="N95" s="346"/>
      <c r="O95" s="346"/>
      <c r="P95" s="346"/>
      <c r="Q95" s="346"/>
      <c r="R95" s="347"/>
    </row>
    <row r="96" spans="1:18" ht="13.5" thickBot="1">
      <c r="A96" s="140"/>
      <c r="B96" s="141"/>
      <c r="C96" s="141"/>
      <c r="D96" s="141"/>
      <c r="E96" s="141"/>
      <c r="F96" s="141"/>
      <c r="G96" s="141"/>
      <c r="H96" s="141"/>
      <c r="I96" s="141"/>
      <c r="J96" s="141"/>
      <c r="K96" s="141"/>
      <c r="L96" s="141"/>
      <c r="M96" s="141"/>
      <c r="N96" s="141"/>
      <c r="O96" s="142"/>
      <c r="P96" s="371" t="s">
        <v>861</v>
      </c>
      <c r="Q96" s="371"/>
      <c r="R96" s="372"/>
    </row>
    <row r="97" spans="1:18" ht="48">
      <c r="A97" s="211" t="s">
        <v>649</v>
      </c>
      <c r="B97" s="144" t="s">
        <v>862</v>
      </c>
      <c r="C97" s="343" t="s">
        <v>651</v>
      </c>
      <c r="D97" s="343"/>
      <c r="E97" s="343"/>
      <c r="F97" s="343"/>
      <c r="G97" s="343"/>
      <c r="H97" s="343"/>
      <c r="I97" s="343"/>
      <c r="J97" s="343"/>
      <c r="K97" s="343"/>
      <c r="L97" s="343"/>
      <c r="M97" s="343"/>
      <c r="N97" s="144" t="s">
        <v>652</v>
      </c>
      <c r="O97" s="150" t="s">
        <v>653</v>
      </c>
      <c r="P97" s="150" t="s">
        <v>654</v>
      </c>
      <c r="Q97" s="150" t="s">
        <v>882</v>
      </c>
      <c r="R97" s="151" t="s">
        <v>655</v>
      </c>
    </row>
    <row r="98" spans="1:18" ht="76.5">
      <c r="A98" s="212" t="s">
        <v>864</v>
      </c>
      <c r="B98" s="117" t="s">
        <v>865</v>
      </c>
      <c r="C98" s="370">
        <v>39986</v>
      </c>
      <c r="D98" s="370"/>
      <c r="E98" s="370"/>
      <c r="F98" s="370"/>
      <c r="G98" s="370"/>
      <c r="H98" s="370"/>
      <c r="I98" s="370"/>
      <c r="J98" s="370"/>
      <c r="K98" s="370"/>
      <c r="L98" s="370"/>
      <c r="M98" s="370"/>
      <c r="N98" s="199">
        <v>43465</v>
      </c>
      <c r="O98" s="162">
        <f>24915.55+5799.21+247800</f>
        <v>278514.76</v>
      </c>
      <c r="P98" s="158"/>
      <c r="Q98" s="158"/>
      <c r="R98" s="189" t="s">
        <v>658</v>
      </c>
    </row>
    <row r="99" spans="1:18" ht="76.5">
      <c r="A99" s="212" t="s">
        <v>866</v>
      </c>
      <c r="B99" s="117" t="s">
        <v>867</v>
      </c>
      <c r="C99" s="370">
        <v>41303</v>
      </c>
      <c r="D99" s="370"/>
      <c r="E99" s="370"/>
      <c r="F99" s="370"/>
      <c r="G99" s="370"/>
      <c r="H99" s="370"/>
      <c r="I99" s="370"/>
      <c r="J99" s="370"/>
      <c r="K99" s="370"/>
      <c r="L99" s="370"/>
      <c r="M99" s="370"/>
      <c r="N99" s="199">
        <v>44926</v>
      </c>
      <c r="O99" s="162">
        <f>59496.25+92882.39+85708.79+788000+712300</f>
        <v>1738387.43</v>
      </c>
      <c r="P99" s="158"/>
      <c r="Q99" s="158" t="s">
        <v>658</v>
      </c>
      <c r="R99" s="189"/>
    </row>
    <row r="100" spans="1:18" ht="69.75" customHeight="1">
      <c r="A100" s="213" t="s">
        <v>868</v>
      </c>
      <c r="B100" s="117" t="s">
        <v>869</v>
      </c>
      <c r="C100" s="370">
        <v>41296</v>
      </c>
      <c r="D100" s="370"/>
      <c r="E100" s="370"/>
      <c r="F100" s="370"/>
      <c r="G100" s="370"/>
      <c r="H100" s="370"/>
      <c r="I100" s="370"/>
      <c r="J100" s="370"/>
      <c r="K100" s="370"/>
      <c r="L100" s="370"/>
      <c r="M100" s="370"/>
      <c r="N100" s="199">
        <v>44926</v>
      </c>
      <c r="O100" s="162">
        <f>152600+463100+97600</f>
        <v>713300</v>
      </c>
      <c r="P100" s="158"/>
      <c r="Q100" s="158"/>
      <c r="R100" s="189" t="s">
        <v>658</v>
      </c>
    </row>
    <row r="101" spans="1:18" ht="153">
      <c r="A101" s="213" t="s">
        <v>870</v>
      </c>
      <c r="B101" s="117" t="s">
        <v>515</v>
      </c>
      <c r="C101" s="370">
        <v>42423</v>
      </c>
      <c r="D101" s="370"/>
      <c r="E101" s="370"/>
      <c r="F101" s="370"/>
      <c r="G101" s="370"/>
      <c r="H101" s="370"/>
      <c r="I101" s="370"/>
      <c r="J101" s="370"/>
      <c r="K101" s="370"/>
      <c r="L101" s="370"/>
      <c r="M101" s="370"/>
      <c r="N101" s="199">
        <v>43100</v>
      </c>
      <c r="O101" s="162">
        <f>3442299.54+66540+77983.46+3281660.91</f>
        <v>6868483.91</v>
      </c>
      <c r="P101" s="158"/>
      <c r="Q101" s="158"/>
      <c r="R101" s="189" t="s">
        <v>658</v>
      </c>
    </row>
    <row r="102" spans="1:18" ht="114.75">
      <c r="A102" s="213" t="s">
        <v>871</v>
      </c>
      <c r="B102" s="117" t="s">
        <v>516</v>
      </c>
      <c r="C102" s="370">
        <v>42423</v>
      </c>
      <c r="D102" s="370"/>
      <c r="E102" s="370"/>
      <c r="F102" s="370"/>
      <c r="G102" s="370"/>
      <c r="H102" s="370"/>
      <c r="I102" s="370"/>
      <c r="J102" s="370"/>
      <c r="K102" s="370"/>
      <c r="L102" s="370"/>
      <c r="M102" s="370"/>
      <c r="N102" s="199">
        <v>43100</v>
      </c>
      <c r="O102" s="162">
        <f>4811043.36+70000+85734.34+85461.97+114842.19+70996.61</f>
        <v>5238078.470000001</v>
      </c>
      <c r="P102" s="158"/>
      <c r="Q102" s="158"/>
      <c r="R102" s="189" t="s">
        <v>658</v>
      </c>
    </row>
    <row r="103" spans="1:18" ht="111.75" customHeight="1">
      <c r="A103" s="213" t="s">
        <v>213</v>
      </c>
      <c r="B103" s="117" t="s">
        <v>214</v>
      </c>
      <c r="C103" s="370">
        <v>39973</v>
      </c>
      <c r="D103" s="370"/>
      <c r="E103" s="370"/>
      <c r="F103" s="370"/>
      <c r="G103" s="370"/>
      <c r="H103" s="370"/>
      <c r="I103" s="370"/>
      <c r="J103" s="370"/>
      <c r="K103" s="370"/>
      <c r="L103" s="370"/>
      <c r="M103" s="370"/>
      <c r="N103" s="199">
        <v>43465</v>
      </c>
      <c r="O103" s="162">
        <v>235800</v>
      </c>
      <c r="P103" s="158"/>
      <c r="Q103" s="158"/>
      <c r="R103" s="189" t="s">
        <v>658</v>
      </c>
    </row>
    <row r="104" spans="1:18" ht="63.75">
      <c r="A104" s="213" t="s">
        <v>215</v>
      </c>
      <c r="B104" s="117" t="s">
        <v>216</v>
      </c>
      <c r="C104" s="370">
        <v>41282</v>
      </c>
      <c r="D104" s="370"/>
      <c r="E104" s="370"/>
      <c r="F104" s="370"/>
      <c r="G104" s="370"/>
      <c r="H104" s="370"/>
      <c r="I104" s="370"/>
      <c r="J104" s="370"/>
      <c r="K104" s="370"/>
      <c r="L104" s="370"/>
      <c r="M104" s="370"/>
      <c r="N104" s="199">
        <v>44926</v>
      </c>
      <c r="O104" s="162">
        <f>115500+710400+124700</f>
        <v>950600</v>
      </c>
      <c r="P104" s="158"/>
      <c r="Q104" s="158"/>
      <c r="R104" s="189" t="s">
        <v>658</v>
      </c>
    </row>
    <row r="105" spans="1:18" ht="135.75" customHeight="1">
      <c r="A105" s="213" t="s">
        <v>217</v>
      </c>
      <c r="B105" s="117" t="s">
        <v>518</v>
      </c>
      <c r="C105" s="370">
        <v>42423</v>
      </c>
      <c r="D105" s="370"/>
      <c r="E105" s="370"/>
      <c r="F105" s="370"/>
      <c r="G105" s="370"/>
      <c r="H105" s="370"/>
      <c r="I105" s="370"/>
      <c r="J105" s="370"/>
      <c r="K105" s="370"/>
      <c r="L105" s="370"/>
      <c r="M105" s="370"/>
      <c r="N105" s="199">
        <v>43100</v>
      </c>
      <c r="O105" s="162">
        <v>4329390.62</v>
      </c>
      <c r="P105" s="158"/>
      <c r="Q105" s="158"/>
      <c r="R105" s="189" t="s">
        <v>658</v>
      </c>
    </row>
    <row r="106" spans="1:18" ht="54" customHeight="1">
      <c r="A106" s="213" t="s">
        <v>218</v>
      </c>
      <c r="B106" s="117" t="s">
        <v>219</v>
      </c>
      <c r="C106" s="370">
        <v>39224</v>
      </c>
      <c r="D106" s="370"/>
      <c r="E106" s="370"/>
      <c r="F106" s="370"/>
      <c r="G106" s="370"/>
      <c r="H106" s="370"/>
      <c r="I106" s="370"/>
      <c r="J106" s="370"/>
      <c r="K106" s="370"/>
      <c r="L106" s="370"/>
      <c r="M106" s="370"/>
      <c r="N106" s="199">
        <v>42735</v>
      </c>
      <c r="O106" s="162">
        <v>213100</v>
      </c>
      <c r="P106" s="158" t="s">
        <v>658</v>
      </c>
      <c r="Q106" s="158"/>
      <c r="R106" s="189"/>
    </row>
    <row r="107" spans="1:18" ht="78.75" customHeight="1">
      <c r="A107" s="213" t="s">
        <v>220</v>
      </c>
      <c r="B107" s="117" t="s">
        <v>221</v>
      </c>
      <c r="C107" s="370">
        <v>40022</v>
      </c>
      <c r="D107" s="370"/>
      <c r="E107" s="370"/>
      <c r="F107" s="370"/>
      <c r="G107" s="370"/>
      <c r="H107" s="370"/>
      <c r="I107" s="370"/>
      <c r="J107" s="370"/>
      <c r="K107" s="370"/>
      <c r="L107" s="370"/>
      <c r="M107" s="370"/>
      <c r="N107" s="199">
        <v>43465</v>
      </c>
      <c r="O107" s="162">
        <f>206800+168700</f>
        <v>375500</v>
      </c>
      <c r="P107" s="158" t="s">
        <v>658</v>
      </c>
      <c r="Q107" s="158"/>
      <c r="R107" s="189"/>
    </row>
    <row r="108" spans="1:18" ht="78.75" customHeight="1">
      <c r="A108" s="213" t="s">
        <v>391</v>
      </c>
      <c r="B108" s="214" t="s">
        <v>392</v>
      </c>
      <c r="C108" s="370">
        <v>42423</v>
      </c>
      <c r="D108" s="370"/>
      <c r="E108" s="370"/>
      <c r="F108" s="370"/>
      <c r="G108" s="370"/>
      <c r="H108" s="370"/>
      <c r="I108" s="370"/>
      <c r="J108" s="370"/>
      <c r="K108" s="370"/>
      <c r="L108" s="370"/>
      <c r="M108" s="370"/>
      <c r="N108" s="199">
        <v>43100</v>
      </c>
      <c r="O108" s="162">
        <v>1749602.24</v>
      </c>
      <c r="P108" s="158" t="s">
        <v>658</v>
      </c>
      <c r="Q108" s="158"/>
      <c r="R108" s="189"/>
    </row>
    <row r="109" spans="1:18" ht="63.75">
      <c r="A109" s="213" t="s">
        <v>222</v>
      </c>
      <c r="B109" s="117" t="s">
        <v>223</v>
      </c>
      <c r="C109" s="370">
        <v>39953</v>
      </c>
      <c r="D109" s="373"/>
      <c r="E109" s="373"/>
      <c r="F109" s="373"/>
      <c r="G109" s="373"/>
      <c r="H109" s="373"/>
      <c r="I109" s="373"/>
      <c r="J109" s="373"/>
      <c r="K109" s="373"/>
      <c r="L109" s="373"/>
      <c r="M109" s="373"/>
      <c r="N109" s="199">
        <v>43465</v>
      </c>
      <c r="O109" s="162">
        <v>6586579</v>
      </c>
      <c r="P109" s="158"/>
      <c r="Q109" s="158" t="s">
        <v>658</v>
      </c>
      <c r="R109" s="189"/>
    </row>
    <row r="110" spans="1:18" ht="51">
      <c r="A110" s="213" t="s">
        <v>224</v>
      </c>
      <c r="B110" s="117" t="s">
        <v>219</v>
      </c>
      <c r="C110" s="370">
        <v>40680</v>
      </c>
      <c r="D110" s="370"/>
      <c r="E110" s="370"/>
      <c r="F110" s="370"/>
      <c r="G110" s="370"/>
      <c r="H110" s="370"/>
      <c r="I110" s="370"/>
      <c r="J110" s="370"/>
      <c r="K110" s="370"/>
      <c r="L110" s="370"/>
      <c r="M110" s="370"/>
      <c r="N110" s="199">
        <v>44196</v>
      </c>
      <c r="O110" s="162">
        <v>2924000</v>
      </c>
      <c r="P110" s="158" t="s">
        <v>658</v>
      </c>
      <c r="Q110" s="158"/>
      <c r="R110" s="189"/>
    </row>
    <row r="111" spans="1:18" ht="51.75" thickBot="1">
      <c r="A111" s="215" t="s">
        <v>225</v>
      </c>
      <c r="B111" s="216" t="s">
        <v>219</v>
      </c>
      <c r="C111" s="344">
        <v>41811</v>
      </c>
      <c r="D111" s="344"/>
      <c r="E111" s="344"/>
      <c r="F111" s="344"/>
      <c r="G111" s="344"/>
      <c r="H111" s="344"/>
      <c r="I111" s="344"/>
      <c r="J111" s="344"/>
      <c r="K111" s="344"/>
      <c r="L111" s="344"/>
      <c r="M111" s="344"/>
      <c r="N111" s="217">
        <v>45291</v>
      </c>
      <c r="O111" s="218">
        <f>609000</f>
        <v>609000</v>
      </c>
      <c r="P111" s="219" t="s">
        <v>658</v>
      </c>
      <c r="Q111" s="219"/>
      <c r="R111" s="220"/>
    </row>
    <row r="112" spans="1:14" ht="13.5" thickBot="1">
      <c r="A112" s="221"/>
      <c r="B112" s="222"/>
      <c r="C112" s="223"/>
      <c r="D112" s="223"/>
      <c r="E112" s="223"/>
      <c r="F112" s="223"/>
      <c r="G112" s="224"/>
      <c r="H112" s="224"/>
      <c r="I112" s="224"/>
      <c r="J112" s="224"/>
      <c r="K112" s="224"/>
      <c r="L112" s="224"/>
      <c r="M112" s="224"/>
      <c r="N112" s="224"/>
    </row>
    <row r="113" spans="1:18" ht="41.25" customHeight="1" thickBot="1">
      <c r="A113" s="345" t="s">
        <v>226</v>
      </c>
      <c r="B113" s="346"/>
      <c r="C113" s="346"/>
      <c r="D113" s="346"/>
      <c r="E113" s="346"/>
      <c r="F113" s="346"/>
      <c r="G113" s="346"/>
      <c r="H113" s="346"/>
      <c r="I113" s="346"/>
      <c r="J113" s="346"/>
      <c r="K113" s="346"/>
      <c r="L113" s="346"/>
      <c r="M113" s="346"/>
      <c r="N113" s="346"/>
      <c r="O113" s="346"/>
      <c r="P113" s="346"/>
      <c r="Q113" s="346"/>
      <c r="R113" s="347"/>
    </row>
    <row r="114" spans="1:18" ht="13.5" thickBot="1">
      <c r="A114" s="140"/>
      <c r="B114" s="141"/>
      <c r="C114" s="141"/>
      <c r="D114" s="141"/>
      <c r="E114" s="141"/>
      <c r="F114" s="141"/>
      <c r="G114" s="141"/>
      <c r="H114" s="141"/>
      <c r="I114" s="141"/>
      <c r="J114" s="141"/>
      <c r="K114" s="141"/>
      <c r="L114" s="141"/>
      <c r="M114" s="141"/>
      <c r="N114" s="141"/>
      <c r="O114" s="142"/>
      <c r="P114" s="371" t="s">
        <v>227</v>
      </c>
      <c r="Q114" s="371"/>
      <c r="R114" s="372"/>
    </row>
    <row r="115" spans="1:18" ht="57.75" customHeight="1">
      <c r="A115" s="211" t="s">
        <v>649</v>
      </c>
      <c r="B115" s="144" t="s">
        <v>862</v>
      </c>
      <c r="C115" s="343" t="s">
        <v>651</v>
      </c>
      <c r="D115" s="343"/>
      <c r="E115" s="343"/>
      <c r="F115" s="343"/>
      <c r="G115" s="343"/>
      <c r="H115" s="343"/>
      <c r="I115" s="343"/>
      <c r="J115" s="343"/>
      <c r="K115" s="343"/>
      <c r="L115" s="343"/>
      <c r="M115" s="343"/>
      <c r="N115" s="144" t="s">
        <v>652</v>
      </c>
      <c r="O115" s="150" t="s">
        <v>653</v>
      </c>
      <c r="P115" s="150" t="s">
        <v>654</v>
      </c>
      <c r="Q115" s="150" t="s">
        <v>882</v>
      </c>
      <c r="R115" s="151" t="s">
        <v>655</v>
      </c>
    </row>
    <row r="116" spans="1:18" ht="51">
      <c r="A116" s="213" t="s">
        <v>228</v>
      </c>
      <c r="B116" s="117" t="s">
        <v>229</v>
      </c>
      <c r="C116" s="370">
        <v>39986</v>
      </c>
      <c r="D116" s="370"/>
      <c r="E116" s="370"/>
      <c r="F116" s="370"/>
      <c r="G116" s="370"/>
      <c r="H116" s="370"/>
      <c r="I116" s="370"/>
      <c r="J116" s="370"/>
      <c r="K116" s="370"/>
      <c r="L116" s="370"/>
      <c r="M116" s="370"/>
      <c r="N116" s="199">
        <v>43465</v>
      </c>
      <c r="O116" s="157">
        <v>62500</v>
      </c>
      <c r="P116" s="158"/>
      <c r="Q116" s="158" t="s">
        <v>658</v>
      </c>
      <c r="R116" s="189"/>
    </row>
    <row r="117" spans="1:18" ht="76.5">
      <c r="A117" s="213" t="s">
        <v>230</v>
      </c>
      <c r="B117" s="117" t="s">
        <v>231</v>
      </c>
      <c r="C117" s="370">
        <v>39973</v>
      </c>
      <c r="D117" s="370"/>
      <c r="E117" s="370"/>
      <c r="F117" s="370"/>
      <c r="G117" s="370"/>
      <c r="H117" s="370"/>
      <c r="I117" s="370"/>
      <c r="J117" s="370"/>
      <c r="K117" s="370"/>
      <c r="L117" s="370"/>
      <c r="M117" s="370"/>
      <c r="N117" s="199">
        <v>43465</v>
      </c>
      <c r="O117" s="157">
        <f>313200+270810</f>
        <v>584010</v>
      </c>
      <c r="P117" s="158"/>
      <c r="Q117" s="158"/>
      <c r="R117" s="189" t="s">
        <v>658</v>
      </c>
    </row>
    <row r="118" spans="1:18" ht="76.5">
      <c r="A118" s="213" t="s">
        <v>232</v>
      </c>
      <c r="B118" s="117" t="s">
        <v>233</v>
      </c>
      <c r="C118" s="370">
        <v>41022</v>
      </c>
      <c r="D118" s="370"/>
      <c r="E118" s="370"/>
      <c r="F118" s="370"/>
      <c r="G118" s="370"/>
      <c r="H118" s="370"/>
      <c r="I118" s="370"/>
      <c r="J118" s="370"/>
      <c r="K118" s="370"/>
      <c r="L118" s="370"/>
      <c r="M118" s="370"/>
      <c r="N118" s="199">
        <v>44561</v>
      </c>
      <c r="O118" s="157">
        <f>285155+158400</f>
        <v>443555</v>
      </c>
      <c r="P118" s="158"/>
      <c r="Q118" s="158"/>
      <c r="R118" s="189" t="s">
        <v>658</v>
      </c>
    </row>
    <row r="119" spans="1:18" ht="51">
      <c r="A119" s="213" t="s">
        <v>234</v>
      </c>
      <c r="B119" s="117" t="s">
        <v>235</v>
      </c>
      <c r="C119" s="370">
        <v>42174</v>
      </c>
      <c r="D119" s="370"/>
      <c r="E119" s="370"/>
      <c r="F119" s="370"/>
      <c r="G119" s="370"/>
      <c r="H119" s="370"/>
      <c r="I119" s="370"/>
      <c r="J119" s="370"/>
      <c r="K119" s="370"/>
      <c r="L119" s="370"/>
      <c r="M119" s="370"/>
      <c r="N119" s="199">
        <v>45657</v>
      </c>
      <c r="O119" s="157">
        <v>403825.6</v>
      </c>
      <c r="P119" s="158"/>
      <c r="Q119" s="158" t="s">
        <v>658</v>
      </c>
      <c r="R119" s="189"/>
    </row>
    <row r="120" spans="1:18" ht="114.75">
      <c r="A120" s="213" t="s">
        <v>213</v>
      </c>
      <c r="B120" s="117" t="s">
        <v>236</v>
      </c>
      <c r="C120" s="370">
        <v>39973</v>
      </c>
      <c r="D120" s="370"/>
      <c r="E120" s="370"/>
      <c r="F120" s="370"/>
      <c r="G120" s="370"/>
      <c r="H120" s="370"/>
      <c r="I120" s="370"/>
      <c r="J120" s="370"/>
      <c r="K120" s="370"/>
      <c r="L120" s="370"/>
      <c r="M120" s="370"/>
      <c r="N120" s="199">
        <v>43465</v>
      </c>
      <c r="O120" s="157">
        <f>1204076+547200</f>
        <v>1751276</v>
      </c>
      <c r="P120" s="158"/>
      <c r="Q120" s="158"/>
      <c r="R120" s="189" t="s">
        <v>658</v>
      </c>
    </row>
    <row r="121" spans="1:18" ht="127.5">
      <c r="A121" s="213" t="s">
        <v>237</v>
      </c>
      <c r="B121" s="117" t="s">
        <v>238</v>
      </c>
      <c r="C121" s="370">
        <v>40203</v>
      </c>
      <c r="D121" s="370"/>
      <c r="E121" s="370"/>
      <c r="F121" s="370"/>
      <c r="G121" s="370"/>
      <c r="H121" s="370"/>
      <c r="I121" s="370"/>
      <c r="J121" s="370"/>
      <c r="K121" s="370"/>
      <c r="L121" s="370"/>
      <c r="M121" s="370"/>
      <c r="N121" s="199">
        <v>43830</v>
      </c>
      <c r="O121" s="225">
        <v>9674.26</v>
      </c>
      <c r="P121" s="158"/>
      <c r="Q121" s="158" t="s">
        <v>658</v>
      </c>
      <c r="R121" s="189"/>
    </row>
    <row r="122" spans="1:18" ht="63.75">
      <c r="A122" s="213" t="s">
        <v>239</v>
      </c>
      <c r="B122" s="117" t="s">
        <v>240</v>
      </c>
      <c r="C122" s="370">
        <v>39986</v>
      </c>
      <c r="D122" s="370"/>
      <c r="E122" s="370"/>
      <c r="F122" s="370"/>
      <c r="G122" s="370"/>
      <c r="H122" s="370"/>
      <c r="I122" s="370"/>
      <c r="J122" s="370"/>
      <c r="K122" s="370"/>
      <c r="L122" s="370"/>
      <c r="M122" s="370"/>
      <c r="N122" s="199">
        <v>43465</v>
      </c>
      <c r="O122" s="157">
        <v>61200</v>
      </c>
      <c r="P122" s="158"/>
      <c r="Q122" s="158" t="s">
        <v>859</v>
      </c>
      <c r="R122" s="189"/>
    </row>
    <row r="123" spans="1:18" ht="165.75">
      <c r="A123" s="213" t="s">
        <v>241</v>
      </c>
      <c r="B123" s="117" t="s">
        <v>242</v>
      </c>
      <c r="C123" s="370">
        <v>41285</v>
      </c>
      <c r="D123" s="370"/>
      <c r="E123" s="370"/>
      <c r="F123" s="370"/>
      <c r="G123" s="370"/>
      <c r="H123" s="370"/>
      <c r="I123" s="370"/>
      <c r="J123" s="370"/>
      <c r="K123" s="370"/>
      <c r="L123" s="370"/>
      <c r="M123" s="370"/>
      <c r="N123" s="199">
        <v>44926</v>
      </c>
      <c r="O123" s="157">
        <v>55080.48</v>
      </c>
      <c r="P123" s="158"/>
      <c r="Q123" s="158" t="s">
        <v>658</v>
      </c>
      <c r="R123" s="189"/>
    </row>
    <row r="124" spans="1:18" ht="51">
      <c r="A124" s="213" t="s">
        <v>243</v>
      </c>
      <c r="B124" s="117" t="s">
        <v>901</v>
      </c>
      <c r="C124" s="370">
        <v>41282</v>
      </c>
      <c r="D124" s="370"/>
      <c r="E124" s="370"/>
      <c r="F124" s="370"/>
      <c r="G124" s="370"/>
      <c r="H124" s="370"/>
      <c r="I124" s="370"/>
      <c r="J124" s="370"/>
      <c r="K124" s="370"/>
      <c r="L124" s="370"/>
      <c r="M124" s="370"/>
      <c r="N124" s="199">
        <v>44926</v>
      </c>
      <c r="O124" s="157">
        <f>1928134+702000+80682.4</f>
        <v>2710816.4</v>
      </c>
      <c r="P124" s="158"/>
      <c r="Q124" s="158"/>
      <c r="R124" s="189" t="s">
        <v>658</v>
      </c>
    </row>
    <row r="125" spans="1:18" ht="51">
      <c r="A125" s="213" t="s">
        <v>902</v>
      </c>
      <c r="B125" s="117" t="s">
        <v>903</v>
      </c>
      <c r="C125" s="370">
        <v>39973</v>
      </c>
      <c r="D125" s="370"/>
      <c r="E125" s="370"/>
      <c r="F125" s="370"/>
      <c r="G125" s="370"/>
      <c r="H125" s="370"/>
      <c r="I125" s="370"/>
      <c r="J125" s="370"/>
      <c r="K125" s="370"/>
      <c r="L125" s="370"/>
      <c r="M125" s="370"/>
      <c r="N125" s="199">
        <v>43465</v>
      </c>
      <c r="O125" s="157">
        <f>1740140+121035+162003</f>
        <v>2023178</v>
      </c>
      <c r="P125" s="158" t="s">
        <v>658</v>
      </c>
      <c r="Q125" s="158"/>
      <c r="R125" s="189"/>
    </row>
    <row r="126" spans="1:18" ht="51">
      <c r="A126" s="213" t="s">
        <v>904</v>
      </c>
      <c r="B126" s="117" t="s">
        <v>905</v>
      </c>
      <c r="C126" s="370">
        <v>41548</v>
      </c>
      <c r="D126" s="370"/>
      <c r="E126" s="370"/>
      <c r="F126" s="370"/>
      <c r="G126" s="370"/>
      <c r="H126" s="370"/>
      <c r="I126" s="370"/>
      <c r="J126" s="370"/>
      <c r="K126" s="370"/>
      <c r="L126" s="370"/>
      <c r="M126" s="370"/>
      <c r="N126" s="199">
        <v>44926</v>
      </c>
      <c r="O126" s="157">
        <f>144000+109303</f>
        <v>253303</v>
      </c>
      <c r="P126" s="158"/>
      <c r="Q126" s="158"/>
      <c r="R126" s="189" t="s">
        <v>658</v>
      </c>
    </row>
    <row r="127" spans="1:18" ht="63.75">
      <c r="A127" s="213" t="s">
        <v>906</v>
      </c>
      <c r="B127" s="117" t="s">
        <v>907</v>
      </c>
      <c r="C127" s="370">
        <v>39986</v>
      </c>
      <c r="D127" s="370"/>
      <c r="E127" s="370"/>
      <c r="F127" s="370"/>
      <c r="G127" s="370"/>
      <c r="H127" s="370"/>
      <c r="I127" s="370"/>
      <c r="J127" s="370"/>
      <c r="K127" s="370"/>
      <c r="L127" s="370"/>
      <c r="M127" s="370"/>
      <c r="N127" s="199">
        <v>43465</v>
      </c>
      <c r="O127" s="157">
        <v>93600</v>
      </c>
      <c r="P127" s="158"/>
      <c r="Q127" s="158" t="s">
        <v>658</v>
      </c>
      <c r="R127" s="189"/>
    </row>
    <row r="128" spans="1:18" ht="76.5">
      <c r="A128" s="213" t="s">
        <v>908</v>
      </c>
      <c r="B128" s="117" t="s">
        <v>306</v>
      </c>
      <c r="C128" s="370">
        <v>41548</v>
      </c>
      <c r="D128" s="370"/>
      <c r="E128" s="370"/>
      <c r="F128" s="370"/>
      <c r="G128" s="370"/>
      <c r="H128" s="370"/>
      <c r="I128" s="370"/>
      <c r="J128" s="370"/>
      <c r="K128" s="370"/>
      <c r="L128" s="370"/>
      <c r="M128" s="370"/>
      <c r="N128" s="199">
        <v>44926</v>
      </c>
      <c r="O128" s="157">
        <f>1508642+450000+493485</f>
        <v>2452127</v>
      </c>
      <c r="P128" s="158"/>
      <c r="Q128" s="158"/>
      <c r="R128" s="189" t="s">
        <v>658</v>
      </c>
    </row>
    <row r="129" spans="1:18" ht="51">
      <c r="A129" s="213" t="s">
        <v>307</v>
      </c>
      <c r="B129" s="117" t="s">
        <v>308</v>
      </c>
      <c r="C129" s="370">
        <v>41807</v>
      </c>
      <c r="D129" s="370"/>
      <c r="E129" s="370"/>
      <c r="F129" s="370"/>
      <c r="G129" s="370"/>
      <c r="H129" s="370"/>
      <c r="I129" s="370"/>
      <c r="J129" s="370"/>
      <c r="K129" s="370"/>
      <c r="L129" s="370"/>
      <c r="M129" s="370"/>
      <c r="N129" s="199">
        <v>45291</v>
      </c>
      <c r="O129" s="157">
        <v>108000</v>
      </c>
      <c r="P129" s="158"/>
      <c r="Q129" s="158" t="s">
        <v>658</v>
      </c>
      <c r="R129" s="189"/>
    </row>
    <row r="130" spans="1:18" ht="51">
      <c r="A130" s="213" t="s">
        <v>309</v>
      </c>
      <c r="B130" s="117" t="s">
        <v>310</v>
      </c>
      <c r="C130" s="370">
        <v>39973</v>
      </c>
      <c r="D130" s="370"/>
      <c r="E130" s="370"/>
      <c r="F130" s="370"/>
      <c r="G130" s="370"/>
      <c r="H130" s="370"/>
      <c r="I130" s="370"/>
      <c r="J130" s="370"/>
      <c r="K130" s="370"/>
      <c r="L130" s="370"/>
      <c r="M130" s="370"/>
      <c r="N130" s="199">
        <v>43465</v>
      </c>
      <c r="O130" s="157">
        <f>1046766+90000</f>
        <v>1136766</v>
      </c>
      <c r="P130" s="158"/>
      <c r="Q130" s="158"/>
      <c r="R130" s="189" t="s">
        <v>658</v>
      </c>
    </row>
    <row r="131" spans="1:18" ht="76.5">
      <c r="A131" s="213" t="s">
        <v>311</v>
      </c>
      <c r="B131" s="117" t="s">
        <v>233</v>
      </c>
      <c r="C131" s="370">
        <v>39973</v>
      </c>
      <c r="D131" s="370"/>
      <c r="E131" s="370"/>
      <c r="F131" s="370"/>
      <c r="G131" s="370"/>
      <c r="H131" s="370"/>
      <c r="I131" s="370"/>
      <c r="J131" s="370"/>
      <c r="K131" s="370"/>
      <c r="L131" s="370"/>
      <c r="M131" s="370"/>
      <c r="N131" s="199">
        <v>43465</v>
      </c>
      <c r="O131" s="157">
        <f>250718+36000</f>
        <v>286718</v>
      </c>
      <c r="P131" s="158"/>
      <c r="Q131" s="158"/>
      <c r="R131" s="189" t="s">
        <v>658</v>
      </c>
    </row>
    <row r="132" spans="1:18" ht="51">
      <c r="A132" s="213" t="s">
        <v>312</v>
      </c>
      <c r="B132" s="117" t="s">
        <v>313</v>
      </c>
      <c r="C132" s="370">
        <v>41548</v>
      </c>
      <c r="D132" s="370"/>
      <c r="E132" s="370"/>
      <c r="F132" s="370"/>
      <c r="G132" s="370"/>
      <c r="H132" s="370"/>
      <c r="I132" s="370"/>
      <c r="J132" s="370"/>
      <c r="K132" s="370"/>
      <c r="L132" s="370"/>
      <c r="M132" s="370"/>
      <c r="N132" s="199">
        <v>44926</v>
      </c>
      <c r="O132" s="157">
        <f>444536+36000+93350</f>
        <v>573886</v>
      </c>
      <c r="P132" s="158"/>
      <c r="Q132" s="158"/>
      <c r="R132" s="189" t="s">
        <v>658</v>
      </c>
    </row>
    <row r="133" spans="1:18" ht="76.5">
      <c r="A133" s="213" t="s">
        <v>314</v>
      </c>
      <c r="B133" s="117" t="s">
        <v>315</v>
      </c>
      <c r="C133" s="370">
        <v>39986</v>
      </c>
      <c r="D133" s="370"/>
      <c r="E133" s="370"/>
      <c r="F133" s="370"/>
      <c r="G133" s="370"/>
      <c r="H133" s="370"/>
      <c r="I133" s="370"/>
      <c r="J133" s="370"/>
      <c r="K133" s="370"/>
      <c r="L133" s="370"/>
      <c r="M133" s="370"/>
      <c r="N133" s="199">
        <v>43465</v>
      </c>
      <c r="O133" s="157">
        <v>4701</v>
      </c>
      <c r="P133" s="158"/>
      <c r="Q133" s="158"/>
      <c r="R133" s="189" t="s">
        <v>658</v>
      </c>
    </row>
    <row r="134" spans="1:18" ht="88.5" customHeight="1">
      <c r="A134" s="213" t="s">
        <v>316</v>
      </c>
      <c r="B134" s="117" t="s">
        <v>317</v>
      </c>
      <c r="C134" s="370">
        <v>41428</v>
      </c>
      <c r="D134" s="370"/>
      <c r="E134" s="370"/>
      <c r="F134" s="370"/>
      <c r="G134" s="370"/>
      <c r="H134" s="370"/>
      <c r="I134" s="370"/>
      <c r="J134" s="370"/>
      <c r="K134" s="370"/>
      <c r="L134" s="370"/>
      <c r="M134" s="370"/>
      <c r="N134" s="199">
        <v>44926</v>
      </c>
      <c r="O134" s="157">
        <v>202368</v>
      </c>
      <c r="P134" s="158"/>
      <c r="Q134" s="158" t="s">
        <v>658</v>
      </c>
      <c r="R134" s="189"/>
    </row>
    <row r="135" spans="1:18" ht="51.75" customHeight="1">
      <c r="A135" s="213" t="s">
        <v>318</v>
      </c>
      <c r="B135" s="117" t="s">
        <v>905</v>
      </c>
      <c r="C135" s="370">
        <v>41548</v>
      </c>
      <c r="D135" s="370"/>
      <c r="E135" s="370"/>
      <c r="F135" s="370"/>
      <c r="G135" s="370"/>
      <c r="H135" s="370"/>
      <c r="I135" s="370"/>
      <c r="J135" s="370"/>
      <c r="K135" s="370"/>
      <c r="L135" s="370"/>
      <c r="M135" s="370"/>
      <c r="N135" s="199">
        <v>44926</v>
      </c>
      <c r="O135" s="157">
        <v>231771</v>
      </c>
      <c r="P135" s="158" t="s">
        <v>658</v>
      </c>
      <c r="Q135" s="158"/>
      <c r="R135" s="189"/>
    </row>
    <row r="136" spans="1:18" ht="68.25" customHeight="1">
      <c r="A136" s="213" t="s">
        <v>319</v>
      </c>
      <c r="B136" s="117" t="s">
        <v>320</v>
      </c>
      <c r="C136" s="370">
        <v>39668</v>
      </c>
      <c r="D136" s="370"/>
      <c r="E136" s="370"/>
      <c r="F136" s="370"/>
      <c r="G136" s="370"/>
      <c r="H136" s="370"/>
      <c r="I136" s="370"/>
      <c r="J136" s="370"/>
      <c r="K136" s="370"/>
      <c r="L136" s="370"/>
      <c r="M136" s="370"/>
      <c r="N136" s="199">
        <v>43100</v>
      </c>
      <c r="O136" s="157">
        <v>82800</v>
      </c>
      <c r="P136" s="158"/>
      <c r="Q136" s="158" t="s">
        <v>859</v>
      </c>
      <c r="R136" s="189"/>
    </row>
    <row r="137" spans="1:18" ht="51.75" thickBot="1">
      <c r="A137" s="215" t="s">
        <v>321</v>
      </c>
      <c r="B137" s="216" t="s">
        <v>905</v>
      </c>
      <c r="C137" s="344">
        <v>41548</v>
      </c>
      <c r="D137" s="344"/>
      <c r="E137" s="344"/>
      <c r="F137" s="344"/>
      <c r="G137" s="344"/>
      <c r="H137" s="344"/>
      <c r="I137" s="344"/>
      <c r="J137" s="344"/>
      <c r="K137" s="344"/>
      <c r="L137" s="344"/>
      <c r="M137" s="344"/>
      <c r="N137" s="217">
        <v>44926</v>
      </c>
      <c r="O137" s="226">
        <f>71666+54566</f>
        <v>126232</v>
      </c>
      <c r="P137" s="219" t="s">
        <v>859</v>
      </c>
      <c r="Q137" s="219"/>
      <c r="R137" s="220"/>
    </row>
    <row r="138" spans="1:14" ht="13.5" thickBot="1">
      <c r="A138" s="221"/>
      <c r="B138" s="203"/>
      <c r="C138" s="205"/>
      <c r="D138" s="227"/>
      <c r="E138" s="227"/>
      <c r="F138" s="227"/>
      <c r="G138" s="205"/>
      <c r="H138" s="205"/>
      <c r="I138" s="205"/>
      <c r="J138" s="205"/>
      <c r="K138" s="205"/>
      <c r="L138" s="205"/>
      <c r="M138" s="205"/>
      <c r="N138" s="205"/>
    </row>
    <row r="139" spans="1:18" ht="33" customHeight="1" thickBot="1">
      <c r="A139" s="345" t="s">
        <v>322</v>
      </c>
      <c r="B139" s="346"/>
      <c r="C139" s="346"/>
      <c r="D139" s="346"/>
      <c r="E139" s="346"/>
      <c r="F139" s="346"/>
      <c r="G139" s="346"/>
      <c r="H139" s="346"/>
      <c r="I139" s="346"/>
      <c r="J139" s="346"/>
      <c r="K139" s="346"/>
      <c r="L139" s="346"/>
      <c r="M139" s="346"/>
      <c r="N139" s="346"/>
      <c r="O139" s="346"/>
      <c r="P139" s="346"/>
      <c r="Q139" s="346"/>
      <c r="R139" s="347"/>
    </row>
    <row r="140" spans="1:18" ht="13.5" thickBot="1">
      <c r="A140" s="228"/>
      <c r="B140" s="229"/>
      <c r="C140" s="229"/>
      <c r="D140" s="229"/>
      <c r="E140" s="229"/>
      <c r="F140" s="229"/>
      <c r="G140" s="229"/>
      <c r="H140" s="229"/>
      <c r="I140" s="229"/>
      <c r="J140" s="229"/>
      <c r="K140" s="229"/>
      <c r="L140" s="229"/>
      <c r="M140" s="229"/>
      <c r="N140" s="229"/>
      <c r="O140" s="229"/>
      <c r="P140" s="333" t="s">
        <v>227</v>
      </c>
      <c r="Q140" s="371"/>
      <c r="R140" s="372"/>
    </row>
    <row r="141" spans="1:18" ht="48">
      <c r="A141" s="211" t="s">
        <v>649</v>
      </c>
      <c r="B141" s="144" t="s">
        <v>862</v>
      </c>
      <c r="C141" s="343" t="s">
        <v>651</v>
      </c>
      <c r="D141" s="343"/>
      <c r="E141" s="343"/>
      <c r="F141" s="343"/>
      <c r="G141" s="343"/>
      <c r="H141" s="343"/>
      <c r="I141" s="343"/>
      <c r="J141" s="343"/>
      <c r="K141" s="343"/>
      <c r="L141" s="343"/>
      <c r="M141" s="343"/>
      <c r="N141" s="144" t="s">
        <v>652</v>
      </c>
      <c r="O141" s="150" t="s">
        <v>653</v>
      </c>
      <c r="P141" s="150" t="s">
        <v>654</v>
      </c>
      <c r="Q141" s="150" t="s">
        <v>882</v>
      </c>
      <c r="R141" s="151" t="s">
        <v>655</v>
      </c>
    </row>
    <row r="142" spans="1:18" ht="63.75">
      <c r="A142" s="213" t="s">
        <v>323</v>
      </c>
      <c r="B142" s="117" t="s">
        <v>519</v>
      </c>
      <c r="C142" s="370">
        <v>41091</v>
      </c>
      <c r="D142" s="370"/>
      <c r="E142" s="370"/>
      <c r="F142" s="370"/>
      <c r="G142" s="370"/>
      <c r="H142" s="370"/>
      <c r="I142" s="370"/>
      <c r="J142" s="370"/>
      <c r="K142" s="370"/>
      <c r="L142" s="370"/>
      <c r="M142" s="370"/>
      <c r="N142" s="199">
        <v>44561</v>
      </c>
      <c r="O142" s="157">
        <v>143700</v>
      </c>
      <c r="P142" s="158" t="s">
        <v>859</v>
      </c>
      <c r="Q142" s="158"/>
      <c r="R142" s="189"/>
    </row>
    <row r="143" spans="1:18" ht="63.75">
      <c r="A143" s="213" t="s">
        <v>324</v>
      </c>
      <c r="B143" s="117" t="s">
        <v>519</v>
      </c>
      <c r="C143" s="370">
        <v>41091</v>
      </c>
      <c r="D143" s="370"/>
      <c r="E143" s="370"/>
      <c r="F143" s="370"/>
      <c r="G143" s="370"/>
      <c r="H143" s="370"/>
      <c r="I143" s="370"/>
      <c r="J143" s="370"/>
      <c r="K143" s="370"/>
      <c r="L143" s="370"/>
      <c r="M143" s="370"/>
      <c r="N143" s="199">
        <v>44561</v>
      </c>
      <c r="O143" s="157">
        <v>3192000</v>
      </c>
      <c r="P143" s="158" t="s">
        <v>859</v>
      </c>
      <c r="Q143" s="158"/>
      <c r="R143" s="189"/>
    </row>
    <row r="144" spans="1:18" ht="63.75">
      <c r="A144" s="213" t="s">
        <v>325</v>
      </c>
      <c r="B144" s="117" t="s">
        <v>326</v>
      </c>
      <c r="C144" s="370">
        <v>41091</v>
      </c>
      <c r="D144" s="370"/>
      <c r="E144" s="370"/>
      <c r="F144" s="370"/>
      <c r="G144" s="370"/>
      <c r="H144" s="370"/>
      <c r="I144" s="370"/>
      <c r="J144" s="370"/>
      <c r="K144" s="370"/>
      <c r="L144" s="370"/>
      <c r="M144" s="370"/>
      <c r="N144" s="199">
        <v>44561</v>
      </c>
      <c r="O144" s="157">
        <v>1180000</v>
      </c>
      <c r="P144" s="158" t="s">
        <v>658</v>
      </c>
      <c r="Q144" s="158"/>
      <c r="R144" s="189"/>
    </row>
    <row r="145" spans="1:18" s="230" customFormat="1" ht="65.25" customHeight="1">
      <c r="A145" s="212" t="s">
        <v>394</v>
      </c>
      <c r="B145" s="214" t="s">
        <v>520</v>
      </c>
      <c r="C145" s="334">
        <v>42401</v>
      </c>
      <c r="D145" s="334"/>
      <c r="E145" s="334"/>
      <c r="F145" s="334"/>
      <c r="G145" s="334"/>
      <c r="H145" s="334"/>
      <c r="I145" s="334"/>
      <c r="J145" s="334"/>
      <c r="K145" s="334"/>
      <c r="L145" s="334"/>
      <c r="M145" s="334"/>
      <c r="N145" s="176">
        <v>43100</v>
      </c>
      <c r="O145" s="157">
        <v>1554051.6</v>
      </c>
      <c r="P145" s="158" t="s">
        <v>658</v>
      </c>
      <c r="Q145" s="158"/>
      <c r="R145" s="189"/>
    </row>
    <row r="146" spans="1:18" ht="51">
      <c r="A146" s="231" t="s">
        <v>327</v>
      </c>
      <c r="B146" s="232" t="s">
        <v>328</v>
      </c>
      <c r="C146" s="335">
        <v>41282</v>
      </c>
      <c r="D146" s="335"/>
      <c r="E146" s="335"/>
      <c r="F146" s="335"/>
      <c r="G146" s="335"/>
      <c r="H146" s="335"/>
      <c r="I146" s="335"/>
      <c r="J146" s="335"/>
      <c r="K146" s="335"/>
      <c r="L146" s="335"/>
      <c r="M146" s="335"/>
      <c r="N146" s="233">
        <v>44926</v>
      </c>
      <c r="O146" s="192">
        <v>97284</v>
      </c>
      <c r="P146" s="167"/>
      <c r="Q146" s="167" t="s">
        <v>658</v>
      </c>
      <c r="R146" s="168"/>
    </row>
    <row r="147" spans="1:18" ht="51">
      <c r="A147" s="213" t="s">
        <v>329</v>
      </c>
      <c r="B147" s="117" t="s">
        <v>521</v>
      </c>
      <c r="C147" s="370">
        <v>41091</v>
      </c>
      <c r="D147" s="370"/>
      <c r="E147" s="370"/>
      <c r="F147" s="370"/>
      <c r="G147" s="370"/>
      <c r="H147" s="370"/>
      <c r="I147" s="370"/>
      <c r="J147" s="370"/>
      <c r="K147" s="370"/>
      <c r="L147" s="370"/>
      <c r="M147" s="370"/>
      <c r="N147" s="199">
        <v>44561</v>
      </c>
      <c r="O147" s="157">
        <v>559000</v>
      </c>
      <c r="P147" s="158" t="s">
        <v>658</v>
      </c>
      <c r="Q147" s="158"/>
      <c r="R147" s="189"/>
    </row>
    <row r="148" spans="1:18" ht="63.75">
      <c r="A148" s="213" t="s">
        <v>330</v>
      </c>
      <c r="B148" s="117" t="s">
        <v>519</v>
      </c>
      <c r="C148" s="370">
        <v>41091</v>
      </c>
      <c r="D148" s="370"/>
      <c r="E148" s="370"/>
      <c r="F148" s="370"/>
      <c r="G148" s="370"/>
      <c r="H148" s="370"/>
      <c r="I148" s="370"/>
      <c r="J148" s="370"/>
      <c r="K148" s="370"/>
      <c r="L148" s="370"/>
      <c r="M148" s="370"/>
      <c r="N148" s="199">
        <v>44561</v>
      </c>
      <c r="O148" s="157">
        <v>1113000</v>
      </c>
      <c r="P148" s="158" t="s">
        <v>658</v>
      </c>
      <c r="Q148" s="158"/>
      <c r="R148" s="189"/>
    </row>
    <row r="149" spans="1:18" ht="63.75">
      <c r="A149" s="213" t="s">
        <v>331</v>
      </c>
      <c r="B149" s="117" t="s">
        <v>519</v>
      </c>
      <c r="C149" s="370">
        <v>41091</v>
      </c>
      <c r="D149" s="370"/>
      <c r="E149" s="370"/>
      <c r="F149" s="370"/>
      <c r="G149" s="370"/>
      <c r="H149" s="370"/>
      <c r="I149" s="370"/>
      <c r="J149" s="370"/>
      <c r="K149" s="370"/>
      <c r="L149" s="370"/>
      <c r="M149" s="370"/>
      <c r="N149" s="199">
        <v>44561</v>
      </c>
      <c r="O149" s="157">
        <v>559000</v>
      </c>
      <c r="P149" s="158" t="s">
        <v>658</v>
      </c>
      <c r="Q149" s="158"/>
      <c r="R149" s="189"/>
    </row>
    <row r="150" spans="1:14" ht="17.25" customHeight="1" thickBot="1">
      <c r="A150" s="221"/>
      <c r="B150" s="203"/>
      <c r="C150" s="234"/>
      <c r="D150" s="234"/>
      <c r="E150" s="234"/>
      <c r="F150" s="234"/>
      <c r="G150" s="234"/>
      <c r="H150" s="234"/>
      <c r="I150" s="234"/>
      <c r="J150" s="234"/>
      <c r="K150" s="234"/>
      <c r="L150" s="234"/>
      <c r="M150" s="234"/>
      <c r="N150" s="205"/>
    </row>
    <row r="151" spans="1:18" s="165" customFormat="1" ht="32.25" customHeight="1" thickBot="1">
      <c r="A151" s="345" t="s">
        <v>332</v>
      </c>
      <c r="B151" s="346"/>
      <c r="C151" s="346"/>
      <c r="D151" s="346"/>
      <c r="E151" s="346"/>
      <c r="F151" s="346"/>
      <c r="G151" s="346"/>
      <c r="H151" s="346"/>
      <c r="I151" s="346"/>
      <c r="J151" s="346"/>
      <c r="K151" s="346"/>
      <c r="L151" s="346"/>
      <c r="M151" s="346"/>
      <c r="N151" s="346"/>
      <c r="O151" s="346"/>
      <c r="P151" s="346"/>
      <c r="Q151" s="346"/>
      <c r="R151" s="347"/>
    </row>
    <row r="152" spans="1:18" ht="28.5" customHeight="1" thickBot="1">
      <c r="A152" s="228"/>
      <c r="B152" s="229"/>
      <c r="C152" s="229"/>
      <c r="D152" s="229"/>
      <c r="E152" s="229"/>
      <c r="F152" s="229"/>
      <c r="G152" s="229"/>
      <c r="H152" s="229"/>
      <c r="I152" s="229"/>
      <c r="J152" s="229"/>
      <c r="K152" s="229"/>
      <c r="L152" s="229"/>
      <c r="M152" s="229"/>
      <c r="N152" s="229"/>
      <c r="O152" s="229"/>
      <c r="P152" s="333" t="s">
        <v>227</v>
      </c>
      <c r="Q152" s="371"/>
      <c r="R152" s="372"/>
    </row>
    <row r="153" spans="1:18" ht="48.75" thickBot="1">
      <c r="A153" s="211" t="s">
        <v>649</v>
      </c>
      <c r="B153" s="144" t="s">
        <v>862</v>
      </c>
      <c r="C153" s="343" t="s">
        <v>651</v>
      </c>
      <c r="D153" s="343"/>
      <c r="E153" s="343"/>
      <c r="F153" s="343"/>
      <c r="G153" s="343"/>
      <c r="H153" s="343"/>
      <c r="I153" s="343"/>
      <c r="J153" s="343"/>
      <c r="K153" s="343"/>
      <c r="L153" s="343"/>
      <c r="M153" s="343"/>
      <c r="N153" s="144" t="s">
        <v>652</v>
      </c>
      <c r="O153" s="150" t="s">
        <v>653</v>
      </c>
      <c r="P153" s="150" t="s">
        <v>654</v>
      </c>
      <c r="Q153" s="150" t="s">
        <v>882</v>
      </c>
      <c r="R153" s="151" t="s">
        <v>655</v>
      </c>
    </row>
    <row r="154" spans="1:18" ht="76.5">
      <c r="A154" s="213" t="s">
        <v>333</v>
      </c>
      <c r="B154" s="117" t="s">
        <v>334</v>
      </c>
      <c r="C154" s="370">
        <v>37651</v>
      </c>
      <c r="D154" s="370"/>
      <c r="E154" s="370"/>
      <c r="F154" s="370"/>
      <c r="G154" s="370"/>
      <c r="H154" s="370"/>
      <c r="I154" s="370"/>
      <c r="J154" s="370"/>
      <c r="K154" s="370"/>
      <c r="L154" s="370"/>
      <c r="M154" s="370"/>
      <c r="N154" s="235" t="s">
        <v>335</v>
      </c>
      <c r="O154" s="236">
        <v>0</v>
      </c>
      <c r="P154" s="236"/>
      <c r="Q154" s="236"/>
      <c r="R154" s="237"/>
    </row>
    <row r="155" spans="1:18" ht="64.5" thickBot="1">
      <c r="A155" s="215" t="s">
        <v>336</v>
      </c>
      <c r="B155" s="216" t="s">
        <v>337</v>
      </c>
      <c r="C155" s="344">
        <v>37407</v>
      </c>
      <c r="D155" s="344"/>
      <c r="E155" s="344"/>
      <c r="F155" s="344"/>
      <c r="G155" s="344"/>
      <c r="H155" s="344"/>
      <c r="I155" s="344"/>
      <c r="J155" s="344"/>
      <c r="K155" s="344"/>
      <c r="L155" s="344"/>
      <c r="M155" s="344"/>
      <c r="N155" s="238" t="s">
        <v>338</v>
      </c>
      <c r="O155" s="239">
        <v>0</v>
      </c>
      <c r="P155" s="239"/>
      <c r="Q155" s="239"/>
      <c r="R155" s="240"/>
    </row>
    <row r="156" spans="1:14" ht="13.5" thickBot="1">
      <c r="A156" s="221"/>
      <c r="B156" s="203"/>
      <c r="C156" s="205"/>
      <c r="D156" s="227"/>
      <c r="E156" s="227"/>
      <c r="F156" s="227"/>
      <c r="G156" s="205"/>
      <c r="H156" s="205"/>
      <c r="I156" s="205"/>
      <c r="J156" s="205"/>
      <c r="K156" s="205"/>
      <c r="L156" s="205"/>
      <c r="M156" s="205"/>
      <c r="N156" s="205"/>
    </row>
    <row r="157" spans="1:18" ht="40.5" customHeight="1" thickBot="1">
      <c r="A157" s="345" t="s">
        <v>339</v>
      </c>
      <c r="B157" s="346"/>
      <c r="C157" s="346"/>
      <c r="D157" s="346"/>
      <c r="E157" s="346"/>
      <c r="F157" s="346"/>
      <c r="G157" s="346"/>
      <c r="H157" s="346"/>
      <c r="I157" s="346"/>
      <c r="J157" s="346"/>
      <c r="K157" s="346"/>
      <c r="L157" s="346"/>
      <c r="M157" s="346"/>
      <c r="N157" s="346"/>
      <c r="O157" s="346"/>
      <c r="P157" s="346"/>
      <c r="Q157" s="346"/>
      <c r="R157" s="347"/>
    </row>
    <row r="158" spans="1:18" s="165" customFormat="1" ht="28.5" customHeight="1" thickBot="1">
      <c r="A158" s="228"/>
      <c r="B158" s="229"/>
      <c r="C158" s="229"/>
      <c r="D158" s="229"/>
      <c r="E158" s="229"/>
      <c r="F158" s="229"/>
      <c r="G158" s="229"/>
      <c r="H158" s="229"/>
      <c r="I158" s="229"/>
      <c r="J158" s="229"/>
      <c r="K158" s="229"/>
      <c r="L158" s="229"/>
      <c r="M158" s="229"/>
      <c r="N158" s="229"/>
      <c r="O158" s="229"/>
      <c r="P158" s="333" t="s">
        <v>340</v>
      </c>
      <c r="Q158" s="371"/>
      <c r="R158" s="372"/>
    </row>
    <row r="159" spans="1:18" ht="48" customHeight="1">
      <c r="A159" s="211" t="s">
        <v>649</v>
      </c>
      <c r="B159" s="144" t="s">
        <v>862</v>
      </c>
      <c r="C159" s="343" t="s">
        <v>651</v>
      </c>
      <c r="D159" s="343"/>
      <c r="E159" s="343"/>
      <c r="F159" s="343"/>
      <c r="G159" s="343"/>
      <c r="H159" s="343"/>
      <c r="I159" s="343"/>
      <c r="J159" s="343"/>
      <c r="K159" s="343"/>
      <c r="L159" s="343"/>
      <c r="M159" s="343"/>
      <c r="N159" s="144" t="s">
        <v>652</v>
      </c>
      <c r="O159" s="150" t="s">
        <v>653</v>
      </c>
      <c r="P159" s="150" t="s">
        <v>654</v>
      </c>
      <c r="Q159" s="241" t="s">
        <v>863</v>
      </c>
      <c r="R159" s="151" t="s">
        <v>655</v>
      </c>
    </row>
    <row r="160" spans="1:18" ht="61.5" customHeight="1">
      <c r="A160" s="213" t="s">
        <v>341</v>
      </c>
      <c r="B160" s="117" t="s">
        <v>342</v>
      </c>
      <c r="C160" s="370">
        <v>36893</v>
      </c>
      <c r="D160" s="370"/>
      <c r="E160" s="370"/>
      <c r="F160" s="370"/>
      <c r="G160" s="370"/>
      <c r="H160" s="370"/>
      <c r="I160" s="370"/>
      <c r="J160" s="370"/>
      <c r="K160" s="370"/>
      <c r="L160" s="370"/>
      <c r="M160" s="370"/>
      <c r="N160" s="199">
        <v>55155</v>
      </c>
      <c r="O160" s="157">
        <v>0</v>
      </c>
      <c r="P160" s="158"/>
      <c r="Q160" s="158"/>
      <c r="R160" s="189"/>
    </row>
    <row r="161" spans="1:18" ht="59.25" customHeight="1">
      <c r="A161" s="213" t="s">
        <v>852</v>
      </c>
      <c r="B161" s="117" t="s">
        <v>343</v>
      </c>
      <c r="C161" s="370">
        <v>37316</v>
      </c>
      <c r="D161" s="370"/>
      <c r="E161" s="370"/>
      <c r="F161" s="370"/>
      <c r="G161" s="370"/>
      <c r="H161" s="370"/>
      <c r="I161" s="370"/>
      <c r="J161" s="370"/>
      <c r="K161" s="370"/>
      <c r="L161" s="370"/>
      <c r="M161" s="370"/>
      <c r="N161" s="199">
        <v>55579</v>
      </c>
      <c r="O161" s="157">
        <v>0</v>
      </c>
      <c r="P161" s="158"/>
      <c r="Q161" s="158"/>
      <c r="R161" s="189"/>
    </row>
    <row r="162" spans="1:18" ht="114.75" customHeight="1">
      <c r="A162" s="213" t="s">
        <v>344</v>
      </c>
      <c r="B162" s="242" t="s">
        <v>939</v>
      </c>
      <c r="C162" s="370">
        <v>41367</v>
      </c>
      <c r="D162" s="370"/>
      <c r="E162" s="370"/>
      <c r="F162" s="370"/>
      <c r="G162" s="370"/>
      <c r="H162" s="370"/>
      <c r="I162" s="370"/>
      <c r="J162" s="370"/>
      <c r="K162" s="370"/>
      <c r="L162" s="370"/>
      <c r="M162" s="370"/>
      <c r="N162" s="199">
        <v>44926</v>
      </c>
      <c r="O162" s="157">
        <v>47397</v>
      </c>
      <c r="P162" s="158"/>
      <c r="Q162" s="158" t="s">
        <v>658</v>
      </c>
      <c r="R162" s="189"/>
    </row>
    <row r="163" spans="7:14" ht="12.75" customHeight="1" thickBot="1">
      <c r="G163" s="243"/>
      <c r="H163" s="243"/>
      <c r="I163" s="243"/>
      <c r="J163" s="243"/>
      <c r="K163" s="243"/>
      <c r="L163" s="243"/>
      <c r="M163" s="243"/>
      <c r="N163" s="243"/>
    </row>
    <row r="164" spans="1:18" ht="28.5" customHeight="1" thickBot="1">
      <c r="A164" s="345" t="s">
        <v>345</v>
      </c>
      <c r="B164" s="346"/>
      <c r="C164" s="346"/>
      <c r="D164" s="346"/>
      <c r="E164" s="346"/>
      <c r="F164" s="346"/>
      <c r="G164" s="346"/>
      <c r="H164" s="346"/>
      <c r="I164" s="346"/>
      <c r="J164" s="346"/>
      <c r="K164" s="346"/>
      <c r="L164" s="346"/>
      <c r="M164" s="346"/>
      <c r="N164" s="346"/>
      <c r="O164" s="346"/>
      <c r="P164" s="346"/>
      <c r="Q164" s="346"/>
      <c r="R164" s="347"/>
    </row>
    <row r="165" spans="1:18" ht="33.75" customHeight="1" thickBot="1">
      <c r="A165" s="228"/>
      <c r="B165" s="229"/>
      <c r="C165" s="229"/>
      <c r="D165" s="229"/>
      <c r="E165" s="229"/>
      <c r="F165" s="229"/>
      <c r="G165" s="229"/>
      <c r="H165" s="229"/>
      <c r="I165" s="229"/>
      <c r="J165" s="229"/>
      <c r="K165" s="229"/>
      <c r="L165" s="229"/>
      <c r="M165" s="229"/>
      <c r="N165" s="229"/>
      <c r="O165" s="229"/>
      <c r="P165" s="333" t="s">
        <v>227</v>
      </c>
      <c r="Q165" s="371"/>
      <c r="R165" s="372"/>
    </row>
    <row r="166" spans="1:18" ht="46.5" customHeight="1">
      <c r="A166" s="211" t="s">
        <v>346</v>
      </c>
      <c r="B166" s="144" t="s">
        <v>650</v>
      </c>
      <c r="C166" s="147" t="s">
        <v>347</v>
      </c>
      <c r="D166" s="146"/>
      <c r="E166" s="146"/>
      <c r="F166" s="146"/>
      <c r="G166" s="146"/>
      <c r="H166" s="146"/>
      <c r="I166" s="146"/>
      <c r="J166" s="146"/>
      <c r="K166" s="146"/>
      <c r="L166" s="146"/>
      <c r="M166" s="244" t="s">
        <v>348</v>
      </c>
      <c r="N166" s="144" t="s">
        <v>652</v>
      </c>
      <c r="O166" s="150" t="s">
        <v>653</v>
      </c>
      <c r="P166" s="150" t="s">
        <v>349</v>
      </c>
      <c r="Q166" s="241" t="s">
        <v>882</v>
      </c>
      <c r="R166" s="151" t="s">
        <v>655</v>
      </c>
    </row>
    <row r="167" spans="1:18" ht="36" customHeight="1">
      <c r="A167" s="152" t="s">
        <v>350</v>
      </c>
      <c r="B167" s="161" t="s">
        <v>351</v>
      </c>
      <c r="C167" s="175" t="s">
        <v>164</v>
      </c>
      <c r="D167" s="155">
        <v>54</v>
      </c>
      <c r="E167" s="155">
        <v>20</v>
      </c>
      <c r="F167" s="155">
        <v>12</v>
      </c>
      <c r="G167" s="155">
        <v>14</v>
      </c>
      <c r="H167" s="155"/>
      <c r="I167" s="155"/>
      <c r="J167" s="155"/>
      <c r="K167" s="155"/>
      <c r="L167" s="155">
        <v>2012</v>
      </c>
      <c r="M167" s="156">
        <v>42142</v>
      </c>
      <c r="N167" s="245" t="s">
        <v>352</v>
      </c>
      <c r="O167" s="246">
        <v>1522500</v>
      </c>
      <c r="P167" s="158" t="s">
        <v>658</v>
      </c>
      <c r="Q167" s="158"/>
      <c r="R167" s="189"/>
    </row>
    <row r="168" spans="1:18" ht="24.75" customHeight="1">
      <c r="A168" s="152" t="s">
        <v>353</v>
      </c>
      <c r="B168" s="161" t="s">
        <v>834</v>
      </c>
      <c r="C168" s="175" t="s">
        <v>748</v>
      </c>
      <c r="D168" s="155">
        <v>52</v>
      </c>
      <c r="E168" s="155"/>
      <c r="F168" s="155"/>
      <c r="G168" s="155"/>
      <c r="H168" s="155"/>
      <c r="I168" s="155"/>
      <c r="J168" s="155"/>
      <c r="K168" s="155"/>
      <c r="L168" s="155">
        <v>2013</v>
      </c>
      <c r="M168" s="156">
        <v>42135</v>
      </c>
      <c r="N168" s="245" t="s">
        <v>352</v>
      </c>
      <c r="O168" s="246">
        <v>1139600</v>
      </c>
      <c r="P168" s="158" t="s">
        <v>658</v>
      </c>
      <c r="Q168" s="158"/>
      <c r="R168" s="189"/>
    </row>
    <row r="169" spans="1:18" ht="30.75" customHeight="1">
      <c r="A169" s="152" t="s">
        <v>354</v>
      </c>
      <c r="B169" s="161" t="s">
        <v>355</v>
      </c>
      <c r="C169" s="175" t="s">
        <v>594</v>
      </c>
      <c r="D169" s="155">
        <v>48</v>
      </c>
      <c r="E169" s="155"/>
      <c r="F169" s="155"/>
      <c r="G169" s="155"/>
      <c r="H169" s="155"/>
      <c r="I169" s="155"/>
      <c r="J169" s="155"/>
      <c r="K169" s="155"/>
      <c r="L169" s="155">
        <v>2013</v>
      </c>
      <c r="M169" s="156">
        <v>42131</v>
      </c>
      <c r="N169" s="245" t="s">
        <v>352</v>
      </c>
      <c r="O169" s="246">
        <v>802699.9954838712</v>
      </c>
      <c r="P169" s="158" t="s">
        <v>658</v>
      </c>
      <c r="Q169" s="158"/>
      <c r="R169" s="189"/>
    </row>
    <row r="170" spans="1:18" ht="26.25" thickBot="1">
      <c r="A170" s="247" t="s">
        <v>356</v>
      </c>
      <c r="B170" s="248" t="s">
        <v>357</v>
      </c>
      <c r="C170" s="249" t="s">
        <v>369</v>
      </c>
      <c r="D170" s="250">
        <v>32</v>
      </c>
      <c r="E170" s="250">
        <v>4</v>
      </c>
      <c r="F170" s="250">
        <v>0</v>
      </c>
      <c r="G170" s="250"/>
      <c r="H170" s="250"/>
      <c r="I170" s="250"/>
      <c r="J170" s="250"/>
      <c r="K170" s="250"/>
      <c r="L170" s="250">
        <v>2013</v>
      </c>
      <c r="M170" s="251">
        <v>42129</v>
      </c>
      <c r="N170" s="252" t="s">
        <v>352</v>
      </c>
      <c r="O170" s="253">
        <v>695700</v>
      </c>
      <c r="P170" s="219" t="s">
        <v>658</v>
      </c>
      <c r="Q170" s="219"/>
      <c r="R170" s="220"/>
    </row>
    <row r="171" spans="7:14" ht="13.5" thickBot="1">
      <c r="G171" s="243"/>
      <c r="H171" s="243"/>
      <c r="I171" s="243"/>
      <c r="J171" s="243"/>
      <c r="K171" s="243"/>
      <c r="L171" s="243"/>
      <c r="M171" s="243"/>
      <c r="N171" s="243"/>
    </row>
    <row r="172" spans="1:18" ht="29.25" customHeight="1" thickBot="1">
      <c r="A172" s="336" t="s">
        <v>522</v>
      </c>
      <c r="B172" s="337"/>
      <c r="C172" s="337"/>
      <c r="D172" s="337"/>
      <c r="E172" s="337"/>
      <c r="F172" s="337"/>
      <c r="G172" s="337"/>
      <c r="H172" s="337"/>
      <c r="I172" s="337"/>
      <c r="J172" s="337"/>
      <c r="K172" s="337"/>
      <c r="L172" s="337"/>
      <c r="M172" s="337"/>
      <c r="N172" s="337"/>
      <c r="O172" s="337"/>
      <c r="P172" s="337"/>
      <c r="Q172" s="337"/>
      <c r="R172" s="338"/>
    </row>
    <row r="173" spans="1:18" ht="29.25" customHeight="1" thickBot="1">
      <c r="A173" s="345" t="s">
        <v>860</v>
      </c>
      <c r="B173" s="346"/>
      <c r="C173" s="346"/>
      <c r="D173" s="346"/>
      <c r="E173" s="346"/>
      <c r="F173" s="346"/>
      <c r="G173" s="346"/>
      <c r="H173" s="346"/>
      <c r="I173" s="346"/>
      <c r="J173" s="346"/>
      <c r="K173" s="346"/>
      <c r="L173" s="346"/>
      <c r="M173" s="346"/>
      <c r="N173" s="346"/>
      <c r="O173" s="346"/>
      <c r="P173" s="346"/>
      <c r="Q173" s="346"/>
      <c r="R173" s="347"/>
    </row>
    <row r="174" spans="1:18" s="165" customFormat="1" ht="21.75" customHeight="1" thickBot="1">
      <c r="A174" s="140"/>
      <c r="B174" s="141"/>
      <c r="C174" s="141"/>
      <c r="D174" s="141"/>
      <c r="E174" s="141"/>
      <c r="F174" s="141"/>
      <c r="G174" s="141"/>
      <c r="H174" s="141"/>
      <c r="I174" s="141"/>
      <c r="J174" s="141"/>
      <c r="K174" s="141"/>
      <c r="L174" s="141"/>
      <c r="M174" s="141"/>
      <c r="N174" s="141"/>
      <c r="O174" s="142"/>
      <c r="P174" s="371" t="s">
        <v>861</v>
      </c>
      <c r="Q174" s="371"/>
      <c r="R174" s="372"/>
    </row>
    <row r="175" spans="1:18" s="165" customFormat="1" ht="52.5" customHeight="1">
      <c r="A175" s="211" t="s">
        <v>649</v>
      </c>
      <c r="B175" s="144" t="s">
        <v>862</v>
      </c>
      <c r="C175" s="343" t="s">
        <v>651</v>
      </c>
      <c r="D175" s="343"/>
      <c r="E175" s="343"/>
      <c r="F175" s="343"/>
      <c r="G175" s="343"/>
      <c r="H175" s="343"/>
      <c r="I175" s="343"/>
      <c r="J175" s="343"/>
      <c r="K175" s="343"/>
      <c r="L175" s="343"/>
      <c r="M175" s="343"/>
      <c r="N175" s="144" t="s">
        <v>652</v>
      </c>
      <c r="O175" s="150" t="s">
        <v>523</v>
      </c>
      <c r="P175" s="150" t="s">
        <v>654</v>
      </c>
      <c r="Q175" s="150" t="s">
        <v>882</v>
      </c>
      <c r="R175" s="151" t="s">
        <v>655</v>
      </c>
    </row>
    <row r="176" spans="1:18" s="165" customFormat="1" ht="75.75" customHeight="1">
      <c r="A176" s="212" t="s">
        <v>866</v>
      </c>
      <c r="B176" s="117" t="s">
        <v>867</v>
      </c>
      <c r="C176" s="370">
        <v>41303</v>
      </c>
      <c r="D176" s="370"/>
      <c r="E176" s="370"/>
      <c r="F176" s="370"/>
      <c r="G176" s="370"/>
      <c r="H176" s="370"/>
      <c r="I176" s="370"/>
      <c r="J176" s="370"/>
      <c r="K176" s="370"/>
      <c r="L176" s="370"/>
      <c r="M176" s="370"/>
      <c r="N176" s="199">
        <v>44926</v>
      </c>
      <c r="O176" s="162">
        <v>0</v>
      </c>
      <c r="P176" s="158"/>
      <c r="Q176" s="158" t="s">
        <v>658</v>
      </c>
      <c r="R176" s="189"/>
    </row>
    <row r="177" spans="1:18" ht="66" customHeight="1">
      <c r="A177" s="213" t="s">
        <v>868</v>
      </c>
      <c r="B177" s="117" t="s">
        <v>869</v>
      </c>
      <c r="C177" s="370">
        <v>41296</v>
      </c>
      <c r="D177" s="370"/>
      <c r="E177" s="370"/>
      <c r="F177" s="370"/>
      <c r="G177" s="370"/>
      <c r="H177" s="370"/>
      <c r="I177" s="370"/>
      <c r="J177" s="370"/>
      <c r="K177" s="370"/>
      <c r="L177" s="370"/>
      <c r="M177" s="370"/>
      <c r="N177" s="199">
        <v>44926</v>
      </c>
      <c r="O177" s="162">
        <v>20748.96</v>
      </c>
      <c r="P177" s="158"/>
      <c r="Q177" s="158"/>
      <c r="R177" s="189" t="s">
        <v>658</v>
      </c>
    </row>
    <row r="178" spans="1:18" ht="157.5" customHeight="1">
      <c r="A178" s="213" t="s">
        <v>870</v>
      </c>
      <c r="B178" s="117" t="s">
        <v>515</v>
      </c>
      <c r="C178" s="370">
        <v>42423</v>
      </c>
      <c r="D178" s="370"/>
      <c r="E178" s="370"/>
      <c r="F178" s="370"/>
      <c r="G178" s="370"/>
      <c r="H178" s="370"/>
      <c r="I178" s="370"/>
      <c r="J178" s="370"/>
      <c r="K178" s="370"/>
      <c r="L178" s="370"/>
      <c r="M178" s="370"/>
      <c r="N178" s="199">
        <v>43100</v>
      </c>
      <c r="O178" s="162">
        <v>0</v>
      </c>
      <c r="P178" s="158"/>
      <c r="Q178" s="158"/>
      <c r="R178" s="189" t="s">
        <v>658</v>
      </c>
    </row>
    <row r="179" spans="1:18" ht="117" customHeight="1">
      <c r="A179" s="213" t="s">
        <v>871</v>
      </c>
      <c r="B179" s="117" t="s">
        <v>516</v>
      </c>
      <c r="C179" s="370">
        <v>42423</v>
      </c>
      <c r="D179" s="370"/>
      <c r="E179" s="370"/>
      <c r="F179" s="370"/>
      <c r="G179" s="370"/>
      <c r="H179" s="370"/>
      <c r="I179" s="370"/>
      <c r="J179" s="370"/>
      <c r="K179" s="370"/>
      <c r="L179" s="370"/>
      <c r="M179" s="370"/>
      <c r="N179" s="199">
        <v>43100</v>
      </c>
      <c r="O179" s="162">
        <v>20578.14</v>
      </c>
      <c r="P179" s="158"/>
      <c r="Q179" s="158"/>
      <c r="R179" s="189" t="s">
        <v>658</v>
      </c>
    </row>
    <row r="180" spans="1:18" ht="133.5" customHeight="1">
      <c r="A180" s="213" t="s">
        <v>217</v>
      </c>
      <c r="B180" s="117" t="s">
        <v>518</v>
      </c>
      <c r="C180" s="370">
        <v>42423</v>
      </c>
      <c r="D180" s="370"/>
      <c r="E180" s="370"/>
      <c r="F180" s="370"/>
      <c r="G180" s="370"/>
      <c r="H180" s="370"/>
      <c r="I180" s="370"/>
      <c r="J180" s="370"/>
      <c r="K180" s="370"/>
      <c r="L180" s="370"/>
      <c r="M180" s="370"/>
      <c r="N180" s="199">
        <v>43100</v>
      </c>
      <c r="O180" s="162">
        <f>37517.75+29205.84</f>
        <v>66723.59</v>
      </c>
      <c r="P180" s="158"/>
      <c r="Q180" s="158"/>
      <c r="R180" s="189" t="s">
        <v>658</v>
      </c>
    </row>
    <row r="181" spans="1:18" ht="78" customHeight="1">
      <c r="A181" s="213" t="s">
        <v>391</v>
      </c>
      <c r="B181" s="214" t="s">
        <v>392</v>
      </c>
      <c r="C181" s="370">
        <v>42423</v>
      </c>
      <c r="D181" s="370"/>
      <c r="E181" s="370"/>
      <c r="F181" s="370"/>
      <c r="G181" s="370"/>
      <c r="H181" s="370"/>
      <c r="I181" s="370"/>
      <c r="J181" s="370"/>
      <c r="K181" s="370"/>
      <c r="L181" s="370"/>
      <c r="M181" s="370"/>
      <c r="N181" s="199">
        <v>43100</v>
      </c>
      <c r="O181" s="162">
        <v>40368</v>
      </c>
      <c r="P181" s="158" t="s">
        <v>658</v>
      </c>
      <c r="Q181" s="158"/>
      <c r="R181" s="189"/>
    </row>
    <row r="182" spans="1:18" ht="51.75" thickBot="1">
      <c r="A182" s="215" t="s">
        <v>225</v>
      </c>
      <c r="B182" s="216" t="s">
        <v>219</v>
      </c>
      <c r="C182" s="344">
        <v>41811</v>
      </c>
      <c r="D182" s="344"/>
      <c r="E182" s="344"/>
      <c r="F182" s="344"/>
      <c r="G182" s="344"/>
      <c r="H182" s="344"/>
      <c r="I182" s="344"/>
      <c r="J182" s="344"/>
      <c r="K182" s="344"/>
      <c r="L182" s="344"/>
      <c r="M182" s="344"/>
      <c r="N182" s="217">
        <v>45291</v>
      </c>
      <c r="O182" s="218">
        <v>79539.12</v>
      </c>
      <c r="P182" s="219" t="s">
        <v>658</v>
      </c>
      <c r="Q182" s="219"/>
      <c r="R182" s="220"/>
    </row>
    <row r="183" spans="1:18" ht="24.75" customHeight="1">
      <c r="A183" s="254"/>
      <c r="B183" s="254"/>
      <c r="C183" s="254"/>
      <c r="D183" s="254"/>
      <c r="E183" s="254"/>
      <c r="F183" s="254"/>
      <c r="G183" s="254"/>
      <c r="H183" s="254"/>
      <c r="I183" s="254"/>
      <c r="J183" s="254"/>
      <c r="K183" s="254"/>
      <c r="L183" s="254"/>
      <c r="M183" s="254"/>
      <c r="N183" s="254"/>
      <c r="O183" s="254"/>
      <c r="P183" s="254"/>
      <c r="Q183" s="254"/>
      <c r="R183" s="254"/>
    </row>
    <row r="184" spans="1:18" ht="21" customHeight="1" thickBot="1">
      <c r="A184" s="255"/>
      <c r="B184" s="255"/>
      <c r="C184" s="255"/>
      <c r="D184" s="255"/>
      <c r="E184" s="255"/>
      <c r="F184" s="255"/>
      <c r="G184" s="255"/>
      <c r="H184" s="255"/>
      <c r="I184" s="255"/>
      <c r="J184" s="255"/>
      <c r="K184" s="255"/>
      <c r="L184" s="255"/>
      <c r="M184" s="255"/>
      <c r="N184" s="255"/>
      <c r="O184" s="255"/>
      <c r="P184" s="255"/>
      <c r="Q184" s="255"/>
      <c r="R184" s="255"/>
    </row>
    <row r="185" spans="1:18" ht="45" customHeight="1" thickBot="1">
      <c r="A185" s="336" t="s">
        <v>522</v>
      </c>
      <c r="B185" s="337"/>
      <c r="C185" s="337"/>
      <c r="D185" s="337"/>
      <c r="E185" s="337"/>
      <c r="F185" s="337"/>
      <c r="G185" s="337"/>
      <c r="H185" s="337"/>
      <c r="I185" s="337"/>
      <c r="J185" s="337"/>
      <c r="K185" s="337"/>
      <c r="L185" s="337"/>
      <c r="M185" s="337"/>
      <c r="N185" s="337"/>
      <c r="O185" s="337"/>
      <c r="P185" s="337"/>
      <c r="Q185" s="337"/>
      <c r="R185" s="338"/>
    </row>
    <row r="186" spans="1:18" ht="38.25" customHeight="1" thickBot="1">
      <c r="A186" s="379" t="s">
        <v>647</v>
      </c>
      <c r="B186" s="380"/>
      <c r="C186" s="380"/>
      <c r="D186" s="380"/>
      <c r="E186" s="380"/>
      <c r="F186" s="380"/>
      <c r="G186" s="380"/>
      <c r="H186" s="380"/>
      <c r="I186" s="380"/>
      <c r="J186" s="380"/>
      <c r="K186" s="380"/>
      <c r="L186" s="380"/>
      <c r="M186" s="380"/>
      <c r="N186" s="380"/>
      <c r="O186" s="380"/>
      <c r="P186" s="346"/>
      <c r="Q186" s="346"/>
      <c r="R186" s="347"/>
    </row>
    <row r="187" spans="1:18" ht="22.5" customHeight="1" thickBot="1">
      <c r="A187" s="228"/>
      <c r="B187" s="229"/>
      <c r="C187" s="229"/>
      <c r="D187" s="229"/>
      <c r="E187" s="229"/>
      <c r="F187" s="229"/>
      <c r="G187" s="229"/>
      <c r="H187" s="229"/>
      <c r="I187" s="229"/>
      <c r="J187" s="229"/>
      <c r="K187" s="229"/>
      <c r="L187" s="229"/>
      <c r="M187" s="229"/>
      <c r="N187" s="229"/>
      <c r="O187" s="229"/>
      <c r="P187" s="333" t="s">
        <v>227</v>
      </c>
      <c r="Q187" s="371"/>
      <c r="R187" s="372"/>
    </row>
    <row r="188" spans="1:18" s="165" customFormat="1" ht="60.75" customHeight="1">
      <c r="A188" s="256" t="s">
        <v>649</v>
      </c>
      <c r="B188" s="144" t="s">
        <v>650</v>
      </c>
      <c r="C188" s="257" t="s">
        <v>940</v>
      </c>
      <c r="D188" s="146"/>
      <c r="E188" s="146"/>
      <c r="F188" s="146"/>
      <c r="G188" s="146"/>
      <c r="H188" s="146"/>
      <c r="I188" s="146"/>
      <c r="J188" s="146"/>
      <c r="K188" s="146"/>
      <c r="L188" s="146"/>
      <c r="M188" s="147" t="s">
        <v>651</v>
      </c>
      <c r="N188" s="258" t="s">
        <v>652</v>
      </c>
      <c r="O188" s="259" t="s">
        <v>524</v>
      </c>
      <c r="P188" s="259" t="s">
        <v>654</v>
      </c>
      <c r="Q188" s="260" t="s">
        <v>882</v>
      </c>
      <c r="R188" s="261" t="s">
        <v>655</v>
      </c>
    </row>
    <row r="189" spans="1:18" s="165" customFormat="1" ht="36.75" customHeight="1">
      <c r="A189" s="152" t="s">
        <v>831</v>
      </c>
      <c r="B189" s="161" t="s">
        <v>832</v>
      </c>
      <c r="C189" s="154" t="s">
        <v>359</v>
      </c>
      <c r="D189" s="155">
        <v>60</v>
      </c>
      <c r="E189" s="155"/>
      <c r="F189" s="155"/>
      <c r="G189" s="155">
        <v>15</v>
      </c>
      <c r="H189" s="155"/>
      <c r="I189" s="155"/>
      <c r="J189" s="155"/>
      <c r="K189" s="155"/>
      <c r="L189" s="155">
        <v>2013</v>
      </c>
      <c r="M189" s="156">
        <v>39224</v>
      </c>
      <c r="N189" s="156">
        <v>42735</v>
      </c>
      <c r="O189" s="157">
        <v>11643.94</v>
      </c>
      <c r="P189" s="195" t="s">
        <v>658</v>
      </c>
      <c r="Q189" s="179"/>
      <c r="R189" s="172"/>
    </row>
    <row r="190" spans="1:18" ht="25.5" customHeight="1" thickBot="1">
      <c r="A190" s="185"/>
      <c r="B190" s="262"/>
      <c r="C190" s="263"/>
      <c r="D190" s="264"/>
      <c r="E190" s="264"/>
      <c r="F190" s="264"/>
      <c r="G190" s="264"/>
      <c r="H190" s="264"/>
      <c r="I190" s="264"/>
      <c r="J190" s="264"/>
      <c r="K190" s="264"/>
      <c r="L190" s="264"/>
      <c r="M190" s="164"/>
      <c r="N190" s="164"/>
      <c r="O190" s="265"/>
      <c r="P190" s="186"/>
      <c r="Q190" s="266"/>
      <c r="R190" s="267"/>
    </row>
    <row r="191" spans="1:18" ht="45.75" customHeight="1" thickBot="1">
      <c r="A191" s="376" t="s">
        <v>525</v>
      </c>
      <c r="B191" s="377"/>
      <c r="C191" s="377"/>
      <c r="D191" s="377"/>
      <c r="E191" s="377"/>
      <c r="F191" s="377"/>
      <c r="G191" s="377"/>
      <c r="H191" s="377"/>
      <c r="I191" s="377"/>
      <c r="J191" s="377"/>
      <c r="K191" s="377"/>
      <c r="L191" s="377"/>
      <c r="M191" s="377"/>
      <c r="N191" s="377"/>
      <c r="O191" s="377"/>
      <c r="P191" s="377"/>
      <c r="Q191" s="377"/>
      <c r="R191" s="339"/>
    </row>
    <row r="192" spans="1:18" ht="48.75" customHeight="1" thickBot="1">
      <c r="A192" s="268" t="s">
        <v>942</v>
      </c>
      <c r="B192" s="269"/>
      <c r="C192" s="269"/>
      <c r="D192" s="269"/>
      <c r="E192" s="269"/>
      <c r="F192" s="269"/>
      <c r="G192" s="270"/>
      <c r="H192" s="270"/>
      <c r="I192" s="270"/>
      <c r="J192" s="270"/>
      <c r="K192" s="270"/>
      <c r="L192" s="270"/>
      <c r="M192" s="270"/>
      <c r="N192" s="270"/>
      <c r="O192" s="270"/>
      <c r="P192" s="270"/>
      <c r="Q192" s="270"/>
      <c r="R192" s="271"/>
    </row>
  </sheetData>
  <mergeCells count="119">
    <mergeCell ref="C182:M182"/>
    <mergeCell ref="A185:R185"/>
    <mergeCell ref="A186:R186"/>
    <mergeCell ref="P187:R187"/>
    <mergeCell ref="C178:M178"/>
    <mergeCell ref="C179:M179"/>
    <mergeCell ref="C180:M180"/>
    <mergeCell ref="C181:M181"/>
    <mergeCell ref="P174:R174"/>
    <mergeCell ref="C175:M175"/>
    <mergeCell ref="C176:M176"/>
    <mergeCell ref="C177:M177"/>
    <mergeCell ref="P152:R152"/>
    <mergeCell ref="C153:M153"/>
    <mergeCell ref="C154:M154"/>
    <mergeCell ref="A157:R157"/>
    <mergeCell ref="C155:M155"/>
    <mergeCell ref="A113:R113"/>
    <mergeCell ref="C110:M110"/>
    <mergeCell ref="C111:M111"/>
    <mergeCell ref="C102:M102"/>
    <mergeCell ref="C103:M103"/>
    <mergeCell ref="C104:M104"/>
    <mergeCell ref="C105:M105"/>
    <mergeCell ref="A59:A61"/>
    <mergeCell ref="A95:R95"/>
    <mergeCell ref="P96:R96"/>
    <mergeCell ref="C97:M97"/>
    <mergeCell ref="A70:A71"/>
    <mergeCell ref="C70:C71"/>
    <mergeCell ref="M70:M71"/>
    <mergeCell ref="N70:N71"/>
    <mergeCell ref="O59:O61"/>
    <mergeCell ref="P59:P61"/>
    <mergeCell ref="R26:R27"/>
    <mergeCell ref="A40:A41"/>
    <mergeCell ref="O40:O41"/>
    <mergeCell ref="A43:A47"/>
    <mergeCell ref="O43:O45"/>
    <mergeCell ref="Q26:Q27"/>
    <mergeCell ref="P26:P27"/>
    <mergeCell ref="O18:O19"/>
    <mergeCell ref="C22:C23"/>
    <mergeCell ref="A26:A27"/>
    <mergeCell ref="O26:O27"/>
    <mergeCell ref="A18:A19"/>
    <mergeCell ref="C18:C19"/>
    <mergeCell ref="M18:M19"/>
    <mergeCell ref="N18:N19"/>
    <mergeCell ref="A4:R4"/>
    <mergeCell ref="A6:R6"/>
    <mergeCell ref="P7:R7"/>
    <mergeCell ref="A10:A16"/>
    <mergeCell ref="O10:O16"/>
    <mergeCell ref="P10:P16"/>
    <mergeCell ref="Q10:Q16"/>
    <mergeCell ref="R10:R16"/>
    <mergeCell ref="M11:M16"/>
    <mergeCell ref="N11:N16"/>
    <mergeCell ref="A173:R173"/>
    <mergeCell ref="C161:M161"/>
    <mergeCell ref="P158:R158"/>
    <mergeCell ref="C159:M159"/>
    <mergeCell ref="C160:M160"/>
    <mergeCell ref="C162:M162"/>
    <mergeCell ref="A164:R164"/>
    <mergeCell ref="P165:R165"/>
    <mergeCell ref="A172:R172"/>
    <mergeCell ref="C148:M148"/>
    <mergeCell ref="C149:M149"/>
    <mergeCell ref="A151:R151"/>
    <mergeCell ref="C144:M144"/>
    <mergeCell ref="C145:M145"/>
    <mergeCell ref="C146:M146"/>
    <mergeCell ref="C147:M147"/>
    <mergeCell ref="C143:M143"/>
    <mergeCell ref="A139:R139"/>
    <mergeCell ref="P140:R140"/>
    <mergeCell ref="C141:M141"/>
    <mergeCell ref="C142:M142"/>
    <mergeCell ref="C135:M135"/>
    <mergeCell ref="C136:M136"/>
    <mergeCell ref="C137:M137"/>
    <mergeCell ref="C131:M131"/>
    <mergeCell ref="C132:M132"/>
    <mergeCell ref="C133:M133"/>
    <mergeCell ref="C134:M134"/>
    <mergeCell ref="C127:M127"/>
    <mergeCell ref="C128:M128"/>
    <mergeCell ref="C129:M129"/>
    <mergeCell ref="C130:M130"/>
    <mergeCell ref="C123:M123"/>
    <mergeCell ref="C124:M124"/>
    <mergeCell ref="C125:M125"/>
    <mergeCell ref="C126:M126"/>
    <mergeCell ref="C119:M119"/>
    <mergeCell ref="C120:M120"/>
    <mergeCell ref="C121:M121"/>
    <mergeCell ref="C122:M122"/>
    <mergeCell ref="A191:R191"/>
    <mergeCell ref="M59:M61"/>
    <mergeCell ref="C98:M98"/>
    <mergeCell ref="C99:M99"/>
    <mergeCell ref="C100:M100"/>
    <mergeCell ref="N59:N61"/>
    <mergeCell ref="C116:M116"/>
    <mergeCell ref="C117:M117"/>
    <mergeCell ref="C118:M118"/>
    <mergeCell ref="C115:M115"/>
    <mergeCell ref="A51:A52"/>
    <mergeCell ref="O51:O52"/>
    <mergeCell ref="C101:M101"/>
    <mergeCell ref="P114:R114"/>
    <mergeCell ref="C106:M106"/>
    <mergeCell ref="C107:M107"/>
    <mergeCell ref="C108:M108"/>
    <mergeCell ref="C109:M109"/>
    <mergeCell ref="O70:O71"/>
    <mergeCell ref="P70:P71"/>
  </mergeCells>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ETXEAGOI</cp:lastModifiedBy>
  <cp:lastPrinted>2015-04-29T16:45:54Z</cp:lastPrinted>
  <dcterms:created xsi:type="dcterms:W3CDTF">2014-03-06T10:06:19Z</dcterms:created>
  <dcterms:modified xsi:type="dcterms:W3CDTF">2017-02-17T13:04:51Z</dcterms:modified>
  <cp:category/>
  <cp:version/>
  <cp:contentType/>
  <cp:contentStatus/>
</cp:coreProperties>
</file>