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0" windowWidth="14625" windowHeight="9525" tabRatio="339" activeTab="0"/>
  </bookViews>
  <sheets>
    <sheet name="Balance" sheetId="1" r:id="rId1"/>
    <sheet name="Datuak" sheetId="2" r:id="rId2"/>
  </sheets>
  <definedNames>
    <definedName name="_xlnm.Print_Area" localSheetId="0">'Balance'!$B$1:$I$206</definedName>
  </definedNames>
  <calcPr fullCalcOnLoad="1"/>
</workbook>
</file>

<file path=xl/sharedStrings.xml><?xml version="1.0" encoding="utf-8"?>
<sst xmlns="http://schemas.openxmlformats.org/spreadsheetml/2006/main" count="8274" uniqueCount="2935">
  <si>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</si>
  <si>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</si>
  <si>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</si>
  <si>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</si>
  <si>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</si>
  <si>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</si>
  <si>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</si>
  <si>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</si>
  <si>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</si>
  <si>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1 digito</t>
  </si>
  <si>
    <t>ZOR
urtea-1</t>
  </si>
  <si>
    <t>HARTZEKO
urtea-1</t>
  </si>
  <si>
    <t>Akt/Pas</t>
  </si>
  <si>
    <t>130, 131, 132</t>
  </si>
  <si>
    <t>170, 177</t>
  </si>
  <si>
    <t>485, 568</t>
  </si>
  <si>
    <t>480, 567</t>
  </si>
  <si>
    <t>2301, 2311, 2391</t>
  </si>
  <si>
    <t>LERROA</t>
  </si>
  <si>
    <t>246, 247</t>
  </si>
  <si>
    <t>258, 26</t>
  </si>
  <si>
    <t>536, 537, 538</t>
  </si>
  <si>
    <t>171, 172, 173, 178, 18</t>
  </si>
  <si>
    <t>520, 527</t>
  </si>
  <si>
    <t>400, 401, 405, 406</t>
  </si>
  <si>
    <t>452, 453, 457</t>
  </si>
  <si>
    <t>(Euroak / Euros)</t>
  </si>
  <si>
    <t>Kontuak /
Cuentas</t>
  </si>
  <si>
    <t>Aktiboa / 
Activo</t>
  </si>
  <si>
    <t>Ondare garbia eta pasiboa / 
Patrimonio neto y pasivo</t>
  </si>
  <si>
    <t>A) Aktibo ez-korrontea / Activo no corriente</t>
  </si>
  <si>
    <t>A) Ondare garbia / Patrimonio neto</t>
  </si>
  <si>
    <t>I. Ibilgetu ukiezina / Inmovilizado intangible</t>
  </si>
  <si>
    <t>I. Emandako ondarea / Patrimonio aportado</t>
  </si>
  <si>
    <t>200, 201, (2800), (2801)</t>
  </si>
  <si>
    <t>1. Inbertsioa ikerketan eta garapenean /</t>
  </si>
  <si>
    <t>II. Sortutako ondarea / Patrimonio generado</t>
  </si>
  <si>
    <t>Inversión en investigación y desarrollo</t>
  </si>
  <si>
    <t>1. Aurreko ekitaldietako emaitzak /</t>
  </si>
  <si>
    <t>203, (2803), (2903)</t>
  </si>
  <si>
    <t>2. Jabetza intelektuala eta industriala /</t>
  </si>
  <si>
    <t>Resultado de ejercicios anteriores</t>
  </si>
  <si>
    <t>Propiedad industrial e intelectual</t>
  </si>
  <si>
    <t>2. Ekitaldiko emaitza / Resultado del ejercicio</t>
  </si>
  <si>
    <t>206, (2806), (2906)</t>
  </si>
  <si>
    <t>3. Aplikazio informatikoak / Aplicaciones informáticas</t>
  </si>
  <si>
    <t>III. Balio-aldaketen doikuntzak / Ajustes por cambio de valor</t>
  </si>
  <si>
    <t>207, (2807), (2907)</t>
  </si>
  <si>
    <t>4. Errentamendu-erregimenean erabilitako edo lagatako</t>
  </si>
  <si>
    <t>aktiboen gaineko inbertsioak / Inversiones sobre activos</t>
  </si>
  <si>
    <t>1. Ibilgetu ez-finantzarioa / Inmovilizado no financiero</t>
  </si>
  <si>
    <t>utilizados en régimen de arrendamiento o cedidos</t>
  </si>
  <si>
    <t xml:space="preserve">2. Aktibo finantzario salgarietan / </t>
  </si>
  <si>
    <t>208, 209, (2809), (2909)</t>
  </si>
  <si>
    <t>5. Bestelako ibilgetu ukiezin / Otro inmovilizado intangible</t>
  </si>
  <si>
    <t>Activos financieros disponibles para venta</t>
  </si>
  <si>
    <t>II. Ibilgetu materiala / Inmovilizado material</t>
  </si>
  <si>
    <t>3. Estaldura-eragiketak / Operaciones de cobertura</t>
  </si>
  <si>
    <t xml:space="preserve"> </t>
  </si>
  <si>
    <t>210, (2810), (2910), (2990)</t>
  </si>
  <si>
    <t>1. Lurrak / Terrenos</t>
  </si>
  <si>
    <t>IV. Emaitzei egozteko dauden ondarearen beste gehikuntza</t>
  </si>
  <si>
    <t>batzuk / Otros incrementos patrimoniales pendientes de</t>
  </si>
  <si>
    <t>211, (2811), (2911), (2991) (2994)</t>
  </si>
  <si>
    <t>2. Eraikuntzak / Construcciones</t>
  </si>
  <si>
    <t>imputación a resultados</t>
  </si>
  <si>
    <t>212, (2812), (2912), (2992)</t>
  </si>
  <si>
    <t>3. Azpiegiturak / Infraestructuras</t>
  </si>
  <si>
    <t>Ondare garbia guztira / Total Patrimonio neto</t>
  </si>
  <si>
    <t>213, (2813), (2913), (2993)</t>
  </si>
  <si>
    <t>4. Ondare historikoaren ondasunak /</t>
  </si>
  <si>
    <t>Bienes del patrimonio histórico</t>
  </si>
  <si>
    <t>214, 215, 216, 217, 218</t>
  </si>
  <si>
    <t>5. Bestelako ibilgetu materiala / Otro inmovilizado material</t>
  </si>
  <si>
    <t>219, (2814), (2815), (2816)</t>
  </si>
  <si>
    <t>(2817), (2818), (2819)</t>
  </si>
  <si>
    <t>(2914), (2915), (2916)</t>
  </si>
  <si>
    <t>(2917), (2918), (2919)</t>
  </si>
  <si>
    <t>(2999)</t>
  </si>
  <si>
    <t>2300, 2310, 232, 233</t>
  </si>
  <si>
    <t>6. Egite-bidean den ibilgetua eta aurrerakinak /</t>
  </si>
  <si>
    <t>234, 235, 237, 238, 2390</t>
  </si>
  <si>
    <t>Inmovilizado en curso y anticipos</t>
  </si>
  <si>
    <t>III. Ondasun higiezinetako inbertsioak /</t>
  </si>
  <si>
    <t>Inversiones inmobiliarias</t>
  </si>
  <si>
    <t>220, (2820), (2920)</t>
  </si>
  <si>
    <t>221, (2821), (2921)</t>
  </si>
  <si>
    <t>3. Hasitako ondasun higiezinetako inbertsioak eta</t>
  </si>
  <si>
    <t>aurrerakinak / Inversiones inmobiliarias en curso y</t>
  </si>
  <si>
    <t>anticipos</t>
  </si>
  <si>
    <t>IV. Epe luzeko inbertsio finantzarioak taldeko</t>
  </si>
  <si>
    <t>B) Pasibo ez-korrontea / Pasivo no corriente</t>
  </si>
  <si>
    <t>erakundeetan, talde anitzetan eta elkartuetan /</t>
  </si>
  <si>
    <t>Inversiones financieras a largo plazo en</t>
  </si>
  <si>
    <t>I. Epe luzeko hornidurak / Provisiones a largo plazo</t>
  </si>
  <si>
    <t>entidades del grupo, multigrupo y asociadas</t>
  </si>
  <si>
    <t>2400, (2930)</t>
  </si>
  <si>
    <t>1. Inbertsio finantzarioak zuzenbide publikoko erakundeen</t>
  </si>
  <si>
    <t>II. Epe luzeko zorrak / Deudas a largo plazo</t>
  </si>
  <si>
    <t>ondarean / Inversiones financieras en patrimonio de</t>
  </si>
  <si>
    <t>entidades de derecho público</t>
  </si>
  <si>
    <t>1. Obligazioak eta bestelako balore negoziagarriak /</t>
  </si>
  <si>
    <t>2401, 2402, 2403, (248)</t>
  </si>
  <si>
    <t>2. Inbertsio finantzarioak erakunde publikoen zuzenbide</t>
  </si>
  <si>
    <t>Obligaciones y otros valores negociables</t>
  </si>
  <si>
    <t>(2931), (2932), (2933)</t>
  </si>
  <si>
    <t>pribatuko erakunde publikoen eta beste batzuen ondarean /</t>
  </si>
  <si>
    <t>Inversiones financieras en patrimonio de sociedades</t>
  </si>
  <si>
    <t>2. Kreditu-erakundeekin zorrak / Deudas con entidades de crédito</t>
  </si>
  <si>
    <t>públicas, entres públicos de derecho privado y otras</t>
  </si>
  <si>
    <t>3. Finantza-deribatuak / Derivados financieros</t>
  </si>
  <si>
    <t>241, 242, 245, (294), (295)</t>
  </si>
  <si>
    <t>3. Kredituak eta zorra adierazten duten baloreak /</t>
  </si>
  <si>
    <t>Créditos y valores representativos de deuda</t>
  </si>
  <si>
    <t>4. Bestelako zorrak / Otras deudas</t>
  </si>
  <si>
    <t>4. Beste inbertsio batzuk / Otras inversiones</t>
  </si>
  <si>
    <t>5. Epe luzeko finantza-errentamenduagatik hartzekodunak /</t>
  </si>
  <si>
    <t>Acreedores por arrendamiento financiero a largo plazo</t>
  </si>
  <si>
    <t>V. Epe luzeko beste inbertsio finantzario batzuk /</t>
  </si>
  <si>
    <t>Otras inversiones financieras a largo plazo</t>
  </si>
  <si>
    <t xml:space="preserve">III. Epe luzeko taldeko erakundeekin, talde anitzekin eta </t>
  </si>
  <si>
    <t>250, (259), (296)</t>
  </si>
  <si>
    <t>1. Inbertsio finantzarioak ondarean / Inversiones financieras</t>
  </si>
  <si>
    <t xml:space="preserve">elkartuen zorrak / Deuda con entidades del grupo, </t>
  </si>
  <si>
    <t>en patrimonio</t>
  </si>
  <si>
    <t>multigrupo y asociadas a largo plazo</t>
  </si>
  <si>
    <t>251, 252, 254, 256, 257</t>
  </si>
  <si>
    <t>2. Kredituak eta zorra adierazten duten balioak /</t>
  </si>
  <si>
    <t>Pasibo ez-korrontea guztira / Total Pasivo no corriente</t>
  </si>
  <si>
    <t>(297), (298)</t>
  </si>
  <si>
    <t>4. Beste inbertsio finantzario batzuk /</t>
  </si>
  <si>
    <t>Otras inversiones financieras</t>
  </si>
  <si>
    <t>Aktibo ez-korrontea guztira / Total activo no corriente</t>
  </si>
  <si>
    <t>B) Aktibo korrontea / Activo corriente</t>
  </si>
  <si>
    <t>C) Pasibo korrontea / Pasivo corriente</t>
  </si>
  <si>
    <t>38, (398)</t>
  </si>
  <si>
    <t>I. Salgai dauden aktiboak / Activos en estado de venta</t>
  </si>
  <si>
    <t>I. Epe laburreko hornidurak / Provisiones a corto plazo</t>
  </si>
  <si>
    <t>II. Izakinak / Existencias</t>
  </si>
  <si>
    <t>II. Epe laburreko zorrak / Deudas a corto plazo</t>
  </si>
  <si>
    <t>III. Zordunak eta kobratu beharreko beste kontu batzuk /</t>
  </si>
  <si>
    <t>Deudores y otras cuentas a cobrar</t>
  </si>
  <si>
    <t>430, 431, 435, 436</t>
  </si>
  <si>
    <t xml:space="preserve">1. Gestio-eragiketengatik zordunak / </t>
  </si>
  <si>
    <t>2. Kreditu-erakundeekiko zorrak / Deudas con entidades de crédito</t>
  </si>
  <si>
    <t>443, (490)</t>
  </si>
  <si>
    <t>Deudores por operaciones de gestión</t>
  </si>
  <si>
    <t>440, 441, 442, 446</t>
  </si>
  <si>
    <t>2. Kobratu beharreko beste kontu batzuk /</t>
  </si>
  <si>
    <t>449, 555, 558</t>
  </si>
  <si>
    <t>Otras cuentas a cobrar</t>
  </si>
  <si>
    <t xml:space="preserve">521, 522, 523, 528, </t>
  </si>
  <si>
    <t>560, 561</t>
  </si>
  <si>
    <t>470, 472</t>
  </si>
  <si>
    <t>3. Adminstrazio publikoak / Administraciones públicas</t>
  </si>
  <si>
    <t>5. Epe laburreko errentamendu finantzariogatik hartzekodunak /</t>
  </si>
  <si>
    <t>450, 455, 456</t>
  </si>
  <si>
    <t>4. Beste erakunde publiko batzuek baliabideak banatzeagatik</t>
  </si>
  <si>
    <t>Acreedores por arrendamiento financiero a corto plazo</t>
  </si>
  <si>
    <t xml:space="preserve">hartzekodunak / Deudores por administrración de recursos </t>
  </si>
  <si>
    <t>por cuenta de otros entes públicos</t>
  </si>
  <si>
    <t>III. Taldeko erakundeekin, talde anitzekin eta elkartuekin</t>
  </si>
  <si>
    <t>epe laburreko zorrak / Deudas con entidades del grupo,</t>
  </si>
  <si>
    <t xml:space="preserve">IV. Inbertsio finantzarioak epe laburrera taldeko </t>
  </si>
  <si>
    <t>multigrupo y asociadas a corto plazo</t>
  </si>
  <si>
    <t>Inversiones financieras a corto plazo en entidades</t>
  </si>
  <si>
    <t>IV. Hartzekodunak eta ordaindu beharreko beste kontu</t>
  </si>
  <si>
    <t>del grupo, multigrupo y asociadas</t>
  </si>
  <si>
    <t>batzuk / Acreedores y otras cuentas a pagar</t>
  </si>
  <si>
    <t>V. Epe laburreko inbertsio finantzarioak /</t>
  </si>
  <si>
    <t>1. Gestio-eragiketengatik hartzekodunak /</t>
  </si>
  <si>
    <t xml:space="preserve"> Inversiones financieras a corto plazo</t>
  </si>
  <si>
    <t>Acreedores por operaciones de gestión</t>
  </si>
  <si>
    <t>540, (549), (596)</t>
  </si>
  <si>
    <t>1. Inbertsio finantzarioak ondarean /</t>
  </si>
  <si>
    <t>41, 554, 559</t>
  </si>
  <si>
    <t>2. Ordaindu beharreko beste kontu batzuk / Otras cuentas a pagar</t>
  </si>
  <si>
    <t>Inversiones financieras en patrimonio</t>
  </si>
  <si>
    <t>475, 476, 477, 479</t>
  </si>
  <si>
    <t>3. Administrazio publikoak / Administraciones públicas</t>
  </si>
  <si>
    <t>541, 542, 544, 546, 547</t>
  </si>
  <si>
    <t>2. Kredituak eta zorra adierazten duten baloreak /</t>
  </si>
  <si>
    <t>(597), (598)</t>
  </si>
  <si>
    <t>4. Beste ente publiko batzuen kontura baliabideak banatzeagatik</t>
  </si>
  <si>
    <t>hartzekodunak / Acreedores por Administración de recursos</t>
  </si>
  <si>
    <t>545, 548, 565, 566</t>
  </si>
  <si>
    <t>VI. Aldizkakotasunagatiko doikuntzak /</t>
  </si>
  <si>
    <t>Ajustes por periodificación</t>
  </si>
  <si>
    <t>Pasibo korrontea guztira / Total pasivo corriente</t>
  </si>
  <si>
    <t>VII. Eskudirua eta beste aktibo likido balokide batzuk /</t>
  </si>
  <si>
    <t>Efectivo y otros activos líquidos equivalentes</t>
  </si>
  <si>
    <t>577</t>
  </si>
  <si>
    <t>1. Bestelako aktibo likido baliokideak /</t>
  </si>
  <si>
    <t>Otros activos líquidos y equivalentes</t>
  </si>
  <si>
    <t xml:space="preserve">556, 557, 570, 571, 573, </t>
  </si>
  <si>
    <t>2. Diruzaintza / Tesorería</t>
  </si>
  <si>
    <t>575, 576, 578</t>
  </si>
  <si>
    <t>Aktibo korrontea guztira / Total activo corriente</t>
  </si>
  <si>
    <t xml:space="preserve">ONDARE GARBIA ETA PASIBOA GUZTIRA / </t>
  </si>
  <si>
    <t>AKTIBOA GUZTIRA / TOTAL ACTIVO (A+B)</t>
  </si>
  <si>
    <t>TOTAL PATRIMONIO NETO Y PASIVO (A+B+C)</t>
  </si>
  <si>
    <t>Activos constituidos o adquiridos para otras entidades</t>
  </si>
  <si>
    <t>1. Beste erakunde batzuentzat erositako edo eraikitako aktiboak /</t>
  </si>
  <si>
    <t>2. Salgaiak eta amaitutako produktuak /</t>
  </si>
  <si>
    <t>Mercaderias y productos terminados</t>
  </si>
  <si>
    <t>37, (397)</t>
  </si>
  <si>
    <t>30, 35, (390), (395)</t>
  </si>
  <si>
    <t>3. Hornikuntzak eta beste batzuk /</t>
  </si>
  <si>
    <t>Aprovisionamientos y otros</t>
  </si>
  <si>
    <t xml:space="preserve">31, 32, 33, 34, 36, (391) (392) </t>
  </si>
  <si>
    <t>(393) (394) (396)</t>
  </si>
  <si>
    <t>1. Inbertsio finantzarioak merkataritza-sozietateen ondorean /</t>
  </si>
  <si>
    <t>Inversiones financieras en patrimonio de sociedades mercantiles</t>
  </si>
  <si>
    <t>530, (539), (593)</t>
  </si>
  <si>
    <t>531, 532, 535,(594), (595)</t>
  </si>
  <si>
    <t>3. Beste inbertsio batzuk / Otras inversiones</t>
  </si>
  <si>
    <t>Deskribapena</t>
  </si>
  <si>
    <t>BALANTZEA / BALANCE</t>
  </si>
  <si>
    <t>Si las celdas no se rellenan automáticamente pulsar las teclas: Control+Alt+F9</t>
  </si>
  <si>
    <t>01/01/2018</t>
  </si>
  <si>
    <t>31/12/2018</t>
  </si>
  <si>
    <t>2018/01/01</t>
  </si>
  <si>
    <t>2018/12/31</t>
  </si>
  <si>
    <t>01/01/2017</t>
  </si>
  <si>
    <t>31/12/2017</t>
  </si>
  <si>
    <t>2017/01/01</t>
  </si>
  <si>
    <t>2017/12/31</t>
  </si>
  <si>
    <t>22/01/2019</t>
  </si>
  <si>
    <t>2019/01/22</t>
  </si>
  <si>
    <t>A</t>
  </si>
  <si>
    <t>0</t>
  </si>
  <si>
    <t>00</t>
  </si>
  <si>
    <t>000</t>
  </si>
  <si>
    <t>0000</t>
  </si>
  <si>
    <t>PRESUPUESTO EJERCICIO CORRIENTE</t>
  </si>
  <si>
    <t>P</t>
  </si>
  <si>
    <t>001</t>
  </si>
  <si>
    <t>0010</t>
  </si>
  <si>
    <t>PRESUPUESTO GASTOS. CREDITOS INICIALES</t>
  </si>
  <si>
    <t>002</t>
  </si>
  <si>
    <t>0020</t>
  </si>
  <si>
    <t>HABILITACIONES DE CREDITOS</t>
  </si>
  <si>
    <t>0021</t>
  </si>
  <si>
    <t>INCORPORACION DE CREDITOS</t>
  </si>
  <si>
    <t>0022</t>
  </si>
  <si>
    <t>BAJAS POR ANULACION</t>
  </si>
  <si>
    <t>0023</t>
  </si>
  <si>
    <t>TRANSFERENCIAS DE CREDITOS</t>
  </si>
  <si>
    <t>0024</t>
  </si>
  <si>
    <t>CREDITOS ADICIONALES</t>
  </si>
  <si>
    <t>0025</t>
  </si>
  <si>
    <t>REGIMEN DE CONVENIOS</t>
  </si>
  <si>
    <t>0026</t>
  </si>
  <si>
    <t>VARIACION DE COMPETENCIAS</t>
  </si>
  <si>
    <t>003</t>
  </si>
  <si>
    <t>0030</t>
  </si>
  <si>
    <t>CREDITOS DISPONIBLES</t>
  </si>
  <si>
    <t>0031</t>
  </si>
  <si>
    <t>CREDITOS RETENIDOS PEND.UTILIZACION</t>
  </si>
  <si>
    <t>0032</t>
  </si>
  <si>
    <t>CREDITOS NO DISPONIBLES</t>
  </si>
  <si>
    <t>004</t>
  </si>
  <si>
    <t>0040</t>
  </si>
  <si>
    <t>PRESUPUESTO GASTOS. GASTOS AUTORIZADOS</t>
  </si>
  <si>
    <t>0041</t>
  </si>
  <si>
    <t>PRESUPUESTOS GASTOS. CTOS. COMPROMETIDOS</t>
  </si>
  <si>
    <t>0042</t>
  </si>
  <si>
    <t>PRESUPUESTOS GASTOS. OBLIG. RECONOCIDAS</t>
  </si>
  <si>
    <t>005</t>
  </si>
  <si>
    <t>0050</t>
  </si>
  <si>
    <t>PPTO. INGRESOS. PREVISIONES INICIALES</t>
  </si>
  <si>
    <t>006</t>
  </si>
  <si>
    <t>0060</t>
  </si>
  <si>
    <t>PPTO.INGRESOS. MODIFICACION PREVISIONES</t>
  </si>
  <si>
    <t>007</t>
  </si>
  <si>
    <t>0070</t>
  </si>
  <si>
    <t>PPTO. INGRESOS. PREVISIONES DEFINITIVAS</t>
  </si>
  <si>
    <t>008</t>
  </si>
  <si>
    <t>0080</t>
  </si>
  <si>
    <t>PPTO. INGRESOS. INGRESOS RECONOCIDOS</t>
  </si>
  <si>
    <t>009</t>
  </si>
  <si>
    <t>0090</t>
  </si>
  <si>
    <t>INGRESOS COMPROMETIDOS</t>
  </si>
  <si>
    <t>0091</t>
  </si>
  <si>
    <t>COMPROMISOS CONCERTADOS</t>
  </si>
  <si>
    <t>0092</t>
  </si>
  <si>
    <t>COMPROMISOS REALIZADOS</t>
  </si>
  <si>
    <t>01</t>
  </si>
  <si>
    <t>010</t>
  </si>
  <si>
    <t>0100</t>
  </si>
  <si>
    <t>PTO.GTOS.EJ.POST.CDTOS.INIC.AñO 2019</t>
  </si>
  <si>
    <t>0101</t>
  </si>
  <si>
    <t>PTO.GTOS.EJ.POST.CDTOS.INIC.AñO 2020</t>
  </si>
  <si>
    <t>0102</t>
  </si>
  <si>
    <t>PTO.GTOS.EJ.POST.CDTOS.INIC.AñO 2021</t>
  </si>
  <si>
    <t>0103</t>
  </si>
  <si>
    <t>P.GTOS.EJ.POST.CTOS.INIC.AñO 2022 Y POS.</t>
  </si>
  <si>
    <t>011</t>
  </si>
  <si>
    <t>0110</t>
  </si>
  <si>
    <t>PTO.GTOS.EJ.POST.CDTOS.DEFIN.AñO 2019</t>
  </si>
  <si>
    <t>0111</t>
  </si>
  <si>
    <t>PTO.GTOS.EJ.POST.CDTOS.DEFIN.AñO 2020</t>
  </si>
  <si>
    <t>0112</t>
  </si>
  <si>
    <t>PTO.GTOS.EJ.POST.CDTOS.DEFIN.AñO 2021</t>
  </si>
  <si>
    <t>0113</t>
  </si>
  <si>
    <t>P.GTOS.E.POST.CTOS.DEF.AñO 2022 Y POS.</t>
  </si>
  <si>
    <t>012</t>
  </si>
  <si>
    <t>0120</t>
  </si>
  <si>
    <t>RETENCION CTOS.EJERC.POST.AñO 2019</t>
  </si>
  <si>
    <t>0121</t>
  </si>
  <si>
    <t>RETENCION CTOS.EJERC.POST.AñO 2020</t>
  </si>
  <si>
    <t>0122</t>
  </si>
  <si>
    <t>RETENCION CTOS.EJERC.POST.AñO 2021</t>
  </si>
  <si>
    <t>0123</t>
  </si>
  <si>
    <t>RETENCION CTOS.EJ.POST.AñO 2022 Y POST.</t>
  </si>
  <si>
    <t>013</t>
  </si>
  <si>
    <t>0130</t>
  </si>
  <si>
    <t>MODIFICAC.CTOS.EJERC.POS.AñO 2019</t>
  </si>
  <si>
    <t>0131</t>
  </si>
  <si>
    <t>MODIFICAC.CTOS.EJERC.POS.AñO 2020</t>
  </si>
  <si>
    <t>0132</t>
  </si>
  <si>
    <t>MODIFICAC.CTOS.EJERC.POS.AñO 2021</t>
  </si>
  <si>
    <t>0133</t>
  </si>
  <si>
    <t>MODIFICAC.CTOS.EJ.POS.AñO 2022 Y POST.</t>
  </si>
  <si>
    <t>014</t>
  </si>
  <si>
    <t>0140</t>
  </si>
  <si>
    <t>AUTORZ.DE GTOS DE EJ. POSTER.AñO 2019</t>
  </si>
  <si>
    <t>0141</t>
  </si>
  <si>
    <t>AUTORZ.DE GTOS DE EJ. POSTER.AñO 2020</t>
  </si>
  <si>
    <t>0142</t>
  </si>
  <si>
    <t>AUTORZ.DE GTOS DE EJ. POSTER.AñO 2021</t>
  </si>
  <si>
    <t>0143</t>
  </si>
  <si>
    <t>AUTORZ.GTOS EJ.POST.AñO 2022 Y POST.</t>
  </si>
  <si>
    <t>015</t>
  </si>
  <si>
    <t>0150</t>
  </si>
  <si>
    <t>GTOS. COMPROM. DE EJ. POSTER.AñO 2019</t>
  </si>
  <si>
    <t>0151</t>
  </si>
  <si>
    <t>GTOS. COMPROM. DE EJ. POSTER.AñO 2020</t>
  </si>
  <si>
    <t>0152</t>
  </si>
  <si>
    <t>GTOS. COMPROM. DE EJ. POSTER.AñO 2021</t>
  </si>
  <si>
    <t>0153</t>
  </si>
  <si>
    <t>GTOS.COMPROM.EJ.POSTER.AñO 2022 Y POST.</t>
  </si>
  <si>
    <t>016</t>
  </si>
  <si>
    <t>0160</t>
  </si>
  <si>
    <t>ING. COMPROM.EJERC.POST.AñO 2019</t>
  </si>
  <si>
    <t>0161</t>
  </si>
  <si>
    <t>ING. COMPROM.EJERC.POST.AñO 2020</t>
  </si>
  <si>
    <t>0162</t>
  </si>
  <si>
    <t>ING. COMPROM.EJERC.POST.AñO 2021</t>
  </si>
  <si>
    <t>0163</t>
  </si>
  <si>
    <t>ING.COMPROM.EJ.POST.AñO 2022 Y POST.</t>
  </si>
  <si>
    <t>017</t>
  </si>
  <si>
    <t>0170</t>
  </si>
  <si>
    <t>COMPROM. DE ING.EJERC.POST.AñO 2019</t>
  </si>
  <si>
    <t>0171</t>
  </si>
  <si>
    <t>COMPROM. DE ING.EJERC.POST.AñO 2020</t>
  </si>
  <si>
    <t>0172</t>
  </si>
  <si>
    <t>COMPROM. DE ING.EJERC.POST.AñO 2021</t>
  </si>
  <si>
    <t>0173</t>
  </si>
  <si>
    <t>COMPROM.ING.EJ.POST.AñO 2022 Y POST.</t>
  </si>
  <si>
    <t>02</t>
  </si>
  <si>
    <t>020</t>
  </si>
  <si>
    <t>0200</t>
  </si>
  <si>
    <t>DEVOL.SOLICITADAS PENDIENTES COMPROBAC.</t>
  </si>
  <si>
    <t>0201</t>
  </si>
  <si>
    <t>OTRAS DEVOL.PENDIENTES COMPROBACION</t>
  </si>
  <si>
    <t>021</t>
  </si>
  <si>
    <t>0210</t>
  </si>
  <si>
    <t>SOLICITANTES DE DEVOLUCIONES</t>
  </si>
  <si>
    <t>0211</t>
  </si>
  <si>
    <t>SOLICITANTES DE OTRAS DEVOLUCIONES</t>
  </si>
  <si>
    <t>03</t>
  </si>
  <si>
    <t>030</t>
  </si>
  <si>
    <t>0300</t>
  </si>
  <si>
    <t>REMANENTE DE TESORERIA DISPONIBLE</t>
  </si>
  <si>
    <t>031</t>
  </si>
  <si>
    <t>0310</t>
  </si>
  <si>
    <t>REMANENTE DE TESORERIA DISPUESTO</t>
  </si>
  <si>
    <t>035</t>
  </si>
  <si>
    <t>0350</t>
  </si>
  <si>
    <t>REMANENTE DE TESORERIA</t>
  </si>
  <si>
    <t>04</t>
  </si>
  <si>
    <t>040</t>
  </si>
  <si>
    <t>0400</t>
  </si>
  <si>
    <t>040000</t>
  </si>
  <si>
    <t>CREDITO DISPONIBLE.BBVA 0101500882</t>
  </si>
  <si>
    <t>040002</t>
  </si>
  <si>
    <t>CREDITO DISPONIBLE.B.SABADELL 7202309167</t>
  </si>
  <si>
    <t>040003</t>
  </si>
  <si>
    <t>CREDITO DISPONIBLE.KUTXABANK 3910394085</t>
  </si>
  <si>
    <t>040004</t>
  </si>
  <si>
    <t>CREDITO DISPONIBLE.C.LABORAL 4504102112</t>
  </si>
  <si>
    <t>040005</t>
  </si>
  <si>
    <t>CREDITO DISPONIBLE.BBVA 0101500905</t>
  </si>
  <si>
    <t>040017</t>
  </si>
  <si>
    <t>CREDITO DISPONIBLE.KUTXABANK 3910367821</t>
  </si>
  <si>
    <t>041</t>
  </si>
  <si>
    <t>0410</t>
  </si>
  <si>
    <t>041000</t>
  </si>
  <si>
    <t>CREDITO DISPUESTO.BBVA 0101500882</t>
  </si>
  <si>
    <t>041002</t>
  </si>
  <si>
    <t>CREDITO DISPUESTO.B.SABADELL 7202309167</t>
  </si>
  <si>
    <t>041003</t>
  </si>
  <si>
    <t>CREDITO DISPUESTO.KUTXABANK 3910394085</t>
  </si>
  <si>
    <t>041004</t>
  </si>
  <si>
    <t>CREDITO DISPUESTO.C.LABORAL 4504102112</t>
  </si>
  <si>
    <t>041005</t>
  </si>
  <si>
    <t>CREDITO DISPUESTO.BBVA 0101500905</t>
  </si>
  <si>
    <t>041017</t>
  </si>
  <si>
    <t>CREDITO DISPUESTO.KUTXABANK 3910367821</t>
  </si>
  <si>
    <t>042</t>
  </si>
  <si>
    <t>0420</t>
  </si>
  <si>
    <t>CREDITO DISPONIBLE C/P</t>
  </si>
  <si>
    <t>043</t>
  </si>
  <si>
    <t>0430</t>
  </si>
  <si>
    <t>CREDITO DISPUESTO C/P</t>
  </si>
  <si>
    <t>045</t>
  </si>
  <si>
    <t>0450</t>
  </si>
  <si>
    <t>045000</t>
  </si>
  <si>
    <t>POLIZA CTA.CTO.BBVA 0101500882</t>
  </si>
  <si>
    <t>045002</t>
  </si>
  <si>
    <t>POLIZA CTA.CTO.B.SABADELL 7202309167</t>
  </si>
  <si>
    <t>045003</t>
  </si>
  <si>
    <t>POLIZA CTA.CTO. KUTXABANK 3910394085</t>
  </si>
  <si>
    <t>045004</t>
  </si>
  <si>
    <t>POLIZA CUENTA CREDITO.C.LAB.4504102112</t>
  </si>
  <si>
    <t>045005</t>
  </si>
  <si>
    <t>POLIZA CTA.CTO.BBVA 0101500905</t>
  </si>
  <si>
    <t>045017</t>
  </si>
  <si>
    <t>POLIZA CTA.CTO.KUTXABANK 3910367821</t>
  </si>
  <si>
    <t>046</t>
  </si>
  <si>
    <t>0460</t>
  </si>
  <si>
    <t>POLIZA CUENTA DE CREDITO C/P</t>
  </si>
  <si>
    <t>05</t>
  </si>
  <si>
    <t>052</t>
  </si>
  <si>
    <t>0520</t>
  </si>
  <si>
    <t>AVALES RECIBIDOS</t>
  </si>
  <si>
    <t>053</t>
  </si>
  <si>
    <t>0530</t>
  </si>
  <si>
    <t>GARANT. OTORGADAS MATERIAL. EN VALORES</t>
  </si>
  <si>
    <t>054</t>
  </si>
  <si>
    <t>0540</t>
  </si>
  <si>
    <t>AVALADOS</t>
  </si>
  <si>
    <t>057</t>
  </si>
  <si>
    <t>0570</t>
  </si>
  <si>
    <t>AVALISTAS</t>
  </si>
  <si>
    <t>058</t>
  </si>
  <si>
    <t>0580</t>
  </si>
  <si>
    <t>VALORES ENTREGADOS EN GARANTIA</t>
  </si>
  <si>
    <t>059</t>
  </si>
  <si>
    <t>0590</t>
  </si>
  <si>
    <t>AVALES ENTREGADOS</t>
  </si>
  <si>
    <t>06</t>
  </si>
  <si>
    <t>060</t>
  </si>
  <si>
    <t>0600</t>
  </si>
  <si>
    <t>060003</t>
  </si>
  <si>
    <t>VALORES. GARANTIAS POR OBRAS</t>
  </si>
  <si>
    <t>060007</t>
  </si>
  <si>
    <t>VALORES GARANTIA PAGO DEUDAS TRIBUTARIAS</t>
  </si>
  <si>
    <t>060008</t>
  </si>
  <si>
    <t>VALORES GARANTIA RECLAMACION SANCIONES</t>
  </si>
  <si>
    <t>060009</t>
  </si>
  <si>
    <t>VALORES GARANTIA RECLAMACIONES TEAF</t>
  </si>
  <si>
    <t>060012</t>
  </si>
  <si>
    <t>VALORES GARANTIA IMPUESTOS ESPECIALES</t>
  </si>
  <si>
    <t>060014</t>
  </si>
  <si>
    <t>VALORES GARANTIA ENAJENACION BIENES</t>
  </si>
  <si>
    <t>060015</t>
  </si>
  <si>
    <t>VAL.GTIA.DEF.GOBERN.Y COM.SOCIEDAD</t>
  </si>
  <si>
    <t>060016</t>
  </si>
  <si>
    <t>VAL.GTIA.DEF.INNOV. Y TURISMO</t>
  </si>
  <si>
    <t>060017</t>
  </si>
  <si>
    <t>VAL.GTIA.DEF.INF.VIARIAS-SEC.TECNICA</t>
  </si>
  <si>
    <t>060018</t>
  </si>
  <si>
    <t>VAL.GTIA.DEF.INF.VIARIAS-EXPLOTACION</t>
  </si>
  <si>
    <t>060019</t>
  </si>
  <si>
    <t>VAL.GTIA.DEF.TRANSPORTES</t>
  </si>
  <si>
    <t>060020</t>
  </si>
  <si>
    <t>VAL.GTIA.DEF.HAC.Y FINANZAS. S.TECNICA</t>
  </si>
  <si>
    <t>060021</t>
  </si>
  <si>
    <t>VAL.GTIA.DEF.GABINETE DIPUTADO GENERAL</t>
  </si>
  <si>
    <t>060022</t>
  </si>
  <si>
    <t>VAL.GTIA.DEF.OBRAS HIDRAULICAS</t>
  </si>
  <si>
    <t>060023</t>
  </si>
  <si>
    <t>VAL.GTIA.DEF.M.AMB.ORD.TERR. S.TECNICA</t>
  </si>
  <si>
    <t>060024</t>
  </si>
  <si>
    <t>VAL.GTIA.DEF.DEPORTES</t>
  </si>
  <si>
    <t>060025</t>
  </si>
  <si>
    <t>VAL.GTIA.DEF.CULTURA</t>
  </si>
  <si>
    <t>060026</t>
  </si>
  <si>
    <t>VAL.GTIA.DEF.AGRICULTURA Y D.RURAL</t>
  </si>
  <si>
    <t>060027</t>
  </si>
  <si>
    <t>VAL.GTIA.DEF.MONTES</t>
  </si>
  <si>
    <t>060028</t>
  </si>
  <si>
    <t>VAL.GTIA.DEF.MEDIO AMBIENTE</t>
  </si>
  <si>
    <t>060029</t>
  </si>
  <si>
    <t>VAL.GTIA.DEF.POLITICA SOCIAL</t>
  </si>
  <si>
    <t>060030</t>
  </si>
  <si>
    <t>VAL.GTIA.DEF.JUVENTUD</t>
  </si>
  <si>
    <t>060031</t>
  </si>
  <si>
    <t>VAL.GTIA.DEF.COOPERACION</t>
  </si>
  <si>
    <t>060032</t>
  </si>
  <si>
    <t>VAL.GTIA.DEFINIT.EUSKERA</t>
  </si>
  <si>
    <t>060034</t>
  </si>
  <si>
    <t>VAL.GTIA.DEFINIT.EQ.TERRITORIAL</t>
  </si>
  <si>
    <t>060037</t>
  </si>
  <si>
    <t>VAL.GTIA.PROV.INF.VIARIAS-SEC.TECNICA</t>
  </si>
  <si>
    <t>060041</t>
  </si>
  <si>
    <t>VAL.GTIA.DEF.TURISMO</t>
  </si>
  <si>
    <t>060042</t>
  </si>
  <si>
    <t>VAL.GTIA.PROV.OBRAS HIDRAULICAS</t>
  </si>
  <si>
    <t>060043</t>
  </si>
  <si>
    <t>VAL.GTIA.PROV.M.AMB.ORD.TERRITORIO</t>
  </si>
  <si>
    <t>060044</t>
  </si>
  <si>
    <t>VAL.GTIA.PRO.DEPORTES</t>
  </si>
  <si>
    <t>060045</t>
  </si>
  <si>
    <t>VAL.GTIA.PROV.CULTURA</t>
  </si>
  <si>
    <t>060047</t>
  </si>
  <si>
    <t>VAL.GTIA.PROV.MONTES</t>
  </si>
  <si>
    <t>060048</t>
  </si>
  <si>
    <t>VALORES GARANTIA. BIDEGI</t>
  </si>
  <si>
    <t>060049</t>
  </si>
  <si>
    <t>VALORES GARANTIA DEVOLUCIONES IVA</t>
  </si>
  <si>
    <t>060051</t>
  </si>
  <si>
    <t>VALOR.GTIA.PROV.POLITICA SOCIAL-S.T.</t>
  </si>
  <si>
    <t>060052</t>
  </si>
  <si>
    <t>VALORES EN EJECUCION. SERV. FINANZAS</t>
  </si>
  <si>
    <t>062</t>
  </si>
  <si>
    <t>0620</t>
  </si>
  <si>
    <t>DTOS. OFREC. EN GTIA.DE APLZ.Y FRACCIONA</t>
  </si>
  <si>
    <t>065</t>
  </si>
  <si>
    <t>0650</t>
  </si>
  <si>
    <t>065003</t>
  </si>
  <si>
    <t>DEPOSITANTES.VALORES EN GTIA. POR OBRAS</t>
  </si>
  <si>
    <t>065007</t>
  </si>
  <si>
    <t>DEPOST.VAL.GTIA. PAGO DEUDAS TRIBUTARIAS</t>
  </si>
  <si>
    <t>065008</t>
  </si>
  <si>
    <t>DEPOST.VAL.RECLAMACION SANCIONES</t>
  </si>
  <si>
    <t>065009</t>
  </si>
  <si>
    <t>DEPOST.VAL.RECLAMACIONES T.E.A.F.</t>
  </si>
  <si>
    <t>065012</t>
  </si>
  <si>
    <t>DEP.VALORES GTIA. IMPUESTOS ESPECIALES</t>
  </si>
  <si>
    <t>065014</t>
  </si>
  <si>
    <t>DEP.VALORES GARANT.ENAJENACION BIENES</t>
  </si>
  <si>
    <t>065015</t>
  </si>
  <si>
    <t>DEP.VAL.GTIA.DEF.GOBERNANZA Y COM.SDAD.</t>
  </si>
  <si>
    <t>065016</t>
  </si>
  <si>
    <t>DEP.VAL.GTIA.DEF.INNOVACION</t>
  </si>
  <si>
    <t>065017</t>
  </si>
  <si>
    <t>DEP.VAL.GTIA.DEF.INF.VIARIAS-SEC.TECNIC</t>
  </si>
  <si>
    <t>065018</t>
  </si>
  <si>
    <t>DEP.VAL.GTIA.DEF.INFR.VIARIAS-EXPLOTAC.</t>
  </si>
  <si>
    <t>065019</t>
  </si>
  <si>
    <t>DEP.VAL.GTIA.DEF.TRANSPORTES</t>
  </si>
  <si>
    <t>065020</t>
  </si>
  <si>
    <t>DEP.VAL.GTIA.DEF.HACIENDA Y FIN.S.TECNIC</t>
  </si>
  <si>
    <t>065021</t>
  </si>
  <si>
    <t>DEP.VAL.GTIA.DEF.GABINETE DIP.GENERAL</t>
  </si>
  <si>
    <t>065022</t>
  </si>
  <si>
    <t>DEP.VAL.GTIA.DEF.OBRAS HIDRAULICAS</t>
  </si>
  <si>
    <t>065023</t>
  </si>
  <si>
    <t>DEP.VAL.GTIA.DEF.ORDENACION.SEC.TEC.</t>
  </si>
  <si>
    <t>065024</t>
  </si>
  <si>
    <t>DEP.VAL.GTIA.DEF.DEPORTES</t>
  </si>
  <si>
    <t>065025</t>
  </si>
  <si>
    <t>DEP.VAL.GTIA.DEFINITIVA.CULTURA</t>
  </si>
  <si>
    <t>065026</t>
  </si>
  <si>
    <t>DEP.VAL.GTIA.DEF.AGRICULTURA Y DES.RURAL</t>
  </si>
  <si>
    <t>065027</t>
  </si>
  <si>
    <t>DEP.VAL.GTIA.DEF.MONTES</t>
  </si>
  <si>
    <t>065028</t>
  </si>
  <si>
    <t>DEP.VAL.GTIA.DEF.MEDIO AMBIENTE</t>
  </si>
  <si>
    <t>065029</t>
  </si>
  <si>
    <t>DEP.VAL.GTIA.DEF.POLITICA SOCIAL-S.T.</t>
  </si>
  <si>
    <t>065030</t>
  </si>
  <si>
    <t>DEP.VAL.GTIA.DEF.JUVENTUD</t>
  </si>
  <si>
    <t>065031</t>
  </si>
  <si>
    <t>DEP.VAL.GTIA.DEF.COOPERACION</t>
  </si>
  <si>
    <t>065032</t>
  </si>
  <si>
    <t>DEP.VAL.GTIA.DEF.EUSKERA</t>
  </si>
  <si>
    <t>065034</t>
  </si>
  <si>
    <t>DEP.VAL.GTIA.DEF.EQ.TERRITORIAL</t>
  </si>
  <si>
    <t>065037</t>
  </si>
  <si>
    <t>DEP.VAL.GTIA.PROV.INF.VIARIAS</t>
  </si>
  <si>
    <t>065041</t>
  </si>
  <si>
    <t>DEP.VAL.GTIA.DEFINITIVA.TURISMO</t>
  </si>
  <si>
    <t>065042</t>
  </si>
  <si>
    <t>DEP.VAL.GTIA.PROV.OBRAS HIDRAULICAS</t>
  </si>
  <si>
    <t>065043</t>
  </si>
  <si>
    <t>DEP.VAL.GTIA.PROV.M.AMB.ORDEN.TERRITORIO</t>
  </si>
  <si>
    <t>065044</t>
  </si>
  <si>
    <t>DEP.VAL.GTIA.PRO.DEPORTES</t>
  </si>
  <si>
    <t>065045</t>
  </si>
  <si>
    <t>DEP.VAL.GTIA.PROVISIONAL.CULTURA</t>
  </si>
  <si>
    <t>065047</t>
  </si>
  <si>
    <t>DEP.VAL.GTIA.PROV.MONTES</t>
  </si>
  <si>
    <t>065048</t>
  </si>
  <si>
    <t>DEPOSITANTES DOC.EN GARANTIA. BIDEGI</t>
  </si>
  <si>
    <t>065049</t>
  </si>
  <si>
    <t>DEPOSTTES DOC.EN GARANTIA DEV.IVA</t>
  </si>
  <si>
    <t>065051</t>
  </si>
  <si>
    <t>DEP.VAL.GTIA.PROV.POLITICAS SOCIALES</t>
  </si>
  <si>
    <t>065052</t>
  </si>
  <si>
    <t>DEPOSITANTES DE VALORES EN EJECUCION</t>
  </si>
  <si>
    <t>067</t>
  </si>
  <si>
    <t>0670</t>
  </si>
  <si>
    <t>DEPST.DE DOC. EN GTIA. DE APLZS.Y FRACCI</t>
  </si>
  <si>
    <t>1</t>
  </si>
  <si>
    <t>10</t>
  </si>
  <si>
    <t>100</t>
  </si>
  <si>
    <t>1000</t>
  </si>
  <si>
    <t>APORTACION PATRIMONIAL DINERARIA</t>
  </si>
  <si>
    <t>12</t>
  </si>
  <si>
    <t>120</t>
  </si>
  <si>
    <t>1200</t>
  </si>
  <si>
    <t>120000</t>
  </si>
  <si>
    <t>RESULTADOS AñO 89 REMANENTE TESORERIA</t>
  </si>
  <si>
    <t>120001</t>
  </si>
  <si>
    <t>RESULTADOS AñO 1990</t>
  </si>
  <si>
    <t>120002</t>
  </si>
  <si>
    <t>RESULTADOS AñO 1991</t>
  </si>
  <si>
    <t>120003</t>
  </si>
  <si>
    <t>RESULTADOS AñO 1992</t>
  </si>
  <si>
    <t>120004</t>
  </si>
  <si>
    <t>PATRIMONIO. SUBVENCIONES DE CAPITAL</t>
  </si>
  <si>
    <t>120005</t>
  </si>
  <si>
    <t>RESULTADOS AñO 1993</t>
  </si>
  <si>
    <t>120006</t>
  </si>
  <si>
    <t>RESULTADOS AñO 1994</t>
  </si>
  <si>
    <t>120007</t>
  </si>
  <si>
    <t>RESULTADOS AñO 1995</t>
  </si>
  <si>
    <t>120008</t>
  </si>
  <si>
    <t>RESULTADOS AñO 1996</t>
  </si>
  <si>
    <t>120009</t>
  </si>
  <si>
    <t>RESULTADOS AñO 1997</t>
  </si>
  <si>
    <t>120010</t>
  </si>
  <si>
    <t>RESULTADOS AñO 1998</t>
  </si>
  <si>
    <t>120011</t>
  </si>
  <si>
    <t>RESULTADOS AñO 1999</t>
  </si>
  <si>
    <t>120012</t>
  </si>
  <si>
    <t>RESULTADOS AñO 2000</t>
  </si>
  <si>
    <t>120013</t>
  </si>
  <si>
    <t>RESULTADOS AñO 2001</t>
  </si>
  <si>
    <t>120014</t>
  </si>
  <si>
    <t>RESULTADOS AñO 2002</t>
  </si>
  <si>
    <t>120015</t>
  </si>
  <si>
    <t>RESULTADOS AñO 2003</t>
  </si>
  <si>
    <t>120016</t>
  </si>
  <si>
    <t>RESULTADOS AñO 2004</t>
  </si>
  <si>
    <t>120017</t>
  </si>
  <si>
    <t>RESULTADOS AñO 2005</t>
  </si>
  <si>
    <t>120018</t>
  </si>
  <si>
    <t>A8 RESULTADOS RECEPCION</t>
  </si>
  <si>
    <t>120019</t>
  </si>
  <si>
    <t>RESULTADOS AñO 2006</t>
  </si>
  <si>
    <t>120020</t>
  </si>
  <si>
    <t>RESULTADOS AñO 2007</t>
  </si>
  <si>
    <t>120021</t>
  </si>
  <si>
    <t>RESULTADOS AñO 2008</t>
  </si>
  <si>
    <t>120022</t>
  </si>
  <si>
    <t>RESULTADOS AñO 2009</t>
  </si>
  <si>
    <t>120023</t>
  </si>
  <si>
    <t>RESULTADOS AñO 2010</t>
  </si>
  <si>
    <t>120024</t>
  </si>
  <si>
    <t>RESULTADOS EJ.ANTERIORES-NUEVO PLAN</t>
  </si>
  <si>
    <t>120025</t>
  </si>
  <si>
    <t>RESULTADOS AñO 2011</t>
  </si>
  <si>
    <t>120026</t>
  </si>
  <si>
    <t>RESULTADOS AñO 2012</t>
  </si>
  <si>
    <t>120027</t>
  </si>
  <si>
    <t>RESULTADOS NEGATIVOS ABSORC.LURRALDEBUS</t>
  </si>
  <si>
    <t>120028</t>
  </si>
  <si>
    <t>RESULTADOS AñO 2013</t>
  </si>
  <si>
    <t>120029</t>
  </si>
  <si>
    <t>RESULTADOS AñO 2014</t>
  </si>
  <si>
    <t>120030</t>
  </si>
  <si>
    <t>RESULTADOS AñO 2015</t>
  </si>
  <si>
    <t>120031</t>
  </si>
  <si>
    <t>RESULTADOS AñO 2016</t>
  </si>
  <si>
    <t>120032</t>
  </si>
  <si>
    <t>RESULTADOS AñO 2017</t>
  </si>
  <si>
    <t>129</t>
  </si>
  <si>
    <t>1290</t>
  </si>
  <si>
    <t>RESULTADOS DEL EJERCICIO</t>
  </si>
  <si>
    <t>13</t>
  </si>
  <si>
    <t>130</t>
  </si>
  <si>
    <t>1300</t>
  </si>
  <si>
    <t>SUBV.FINANC.INMOV.FINANC.Y ACT.EST.VENTA</t>
  </si>
  <si>
    <t>131</t>
  </si>
  <si>
    <t>1310</t>
  </si>
  <si>
    <t>SUBVE.FINANC.ACTIVOS CORRIENTES Y GASTOS</t>
  </si>
  <si>
    <t>132</t>
  </si>
  <si>
    <t>1320</t>
  </si>
  <si>
    <t>SUBV.FINANCIACION OPERAC.FINANCIERAS</t>
  </si>
  <si>
    <t>133</t>
  </si>
  <si>
    <t>1330</t>
  </si>
  <si>
    <t>AJUSTES VALOR.ACTIVOS FINANC.DISP.VENTA</t>
  </si>
  <si>
    <t>134</t>
  </si>
  <si>
    <t>1340</t>
  </si>
  <si>
    <t>AJUSTES VALORACION INSTR.COBERTURA</t>
  </si>
  <si>
    <t>136</t>
  </si>
  <si>
    <t>1360</t>
  </si>
  <si>
    <t>AJUSTES VALOR.INMOVIL.NO FINANCIERO</t>
  </si>
  <si>
    <t>14</t>
  </si>
  <si>
    <t>149</t>
  </si>
  <si>
    <t>1490</t>
  </si>
  <si>
    <t>PROVISION COMPROMISOS INSTITUCIONALES</t>
  </si>
  <si>
    <t>1491</t>
  </si>
  <si>
    <t>PROV.CC.II. RECUPER.AYUDAS ESTADO</t>
  </si>
  <si>
    <t>17</t>
  </si>
  <si>
    <t>170</t>
  </si>
  <si>
    <t>1700</t>
  </si>
  <si>
    <t>170001</t>
  </si>
  <si>
    <t>PRESTAMOS L/P. KUTXABANK 8526661555</t>
  </si>
  <si>
    <t>170002</t>
  </si>
  <si>
    <t>PRESTAMOS L/P. BANKIA. 11901054/69</t>
  </si>
  <si>
    <t>170003</t>
  </si>
  <si>
    <t>PRESTAMOS L/P. CAIXABANK 9620.310.972768</t>
  </si>
  <si>
    <t>170004</t>
  </si>
  <si>
    <t>PRESTAMOS L/P. SABADELL 807571653388</t>
  </si>
  <si>
    <t>170005</t>
  </si>
  <si>
    <t>PRESTAMOS L/P. DRIODOS BANK 3000080077</t>
  </si>
  <si>
    <t>170008</t>
  </si>
  <si>
    <t>PRESTAMOS L/P. KUTXABANK 8518687151</t>
  </si>
  <si>
    <t>170009</t>
  </si>
  <si>
    <t>PRESTAMOS L/P. BANKINTER 9433510003722</t>
  </si>
  <si>
    <t>170010</t>
  </si>
  <si>
    <t>PRESTAMOS L/P. BANKIA 18000000402849</t>
  </si>
  <si>
    <t>170012</t>
  </si>
  <si>
    <t>PRESTAMOS L/P. BANKINTER 0510002196</t>
  </si>
  <si>
    <t>170013</t>
  </si>
  <si>
    <t>PRESTAMOS L/P. KUTXABANK 8524585532</t>
  </si>
  <si>
    <t>170014</t>
  </si>
  <si>
    <t>PRESTAMOS L/P. DEUTSCHE PFANDBRIEFBANK</t>
  </si>
  <si>
    <t>170015</t>
  </si>
  <si>
    <t>PRESTAMOS L/P. KUTXABANK 8525142327</t>
  </si>
  <si>
    <t>170020</t>
  </si>
  <si>
    <t>PRESTAMOS L/P. BBVA 0830000037</t>
  </si>
  <si>
    <t>170021</t>
  </si>
  <si>
    <t>PRESTAMOS L/P. BBVA 1600015775</t>
  </si>
  <si>
    <t>170022</t>
  </si>
  <si>
    <t>PRESTAMOS L/P. B.SABADELL 807533780413</t>
  </si>
  <si>
    <t>170023</t>
  </si>
  <si>
    <t>PRESTAMOS L/P. KUTXABANK 8525824175</t>
  </si>
  <si>
    <t>1701</t>
  </si>
  <si>
    <t>170101</t>
  </si>
  <si>
    <t>PRESTAMOS L/P. B.E.I. 2007</t>
  </si>
  <si>
    <t>1702</t>
  </si>
  <si>
    <t>170200</t>
  </si>
  <si>
    <t>PTMOS.L/P C/CTO. BBVA 0101500882</t>
  </si>
  <si>
    <t>170202</t>
  </si>
  <si>
    <t>PTMOS.L/P C/CTO.B.SABAD.7202309167</t>
  </si>
  <si>
    <t>170203</t>
  </si>
  <si>
    <t>PTMOS.L/P C/CTO. KUTXABANK 3910394085</t>
  </si>
  <si>
    <t>170204</t>
  </si>
  <si>
    <t>PTMOS.L/P C/CTO.C.LABORAL 4504102112</t>
  </si>
  <si>
    <t>170205</t>
  </si>
  <si>
    <t>PTMOS.L/P C/CTO. BBVA 0101500905</t>
  </si>
  <si>
    <t>170217</t>
  </si>
  <si>
    <t>PTMOS.L/P C/CTO.KUTXABANK 3910367821</t>
  </si>
  <si>
    <t>1703</t>
  </si>
  <si>
    <t>170315</t>
  </si>
  <si>
    <t>PREST.L/P.KUTXABANK 8525142327.NO PRESU.</t>
  </si>
  <si>
    <t>171</t>
  </si>
  <si>
    <t>1710</t>
  </si>
  <si>
    <t>PTMOS.L/P GOBIERNO VASCO-ACDO.INT.2013</t>
  </si>
  <si>
    <t>173</t>
  </si>
  <si>
    <t>1730</t>
  </si>
  <si>
    <t>173001</t>
  </si>
  <si>
    <t>ACREEDORES INMOV.L/P. TXARA I</t>
  </si>
  <si>
    <t>173004</t>
  </si>
  <si>
    <t>ACREEDORES INMOV.L/P. TXARA II</t>
  </si>
  <si>
    <t>176</t>
  </si>
  <si>
    <t>1760</t>
  </si>
  <si>
    <t>PASIVOS DER.FIN.L/P DESIG.INSTR.COB.</t>
  </si>
  <si>
    <t>18</t>
  </si>
  <si>
    <t>180</t>
  </si>
  <si>
    <t>1800</t>
  </si>
  <si>
    <t>FIANZAS RECIBIDAS A LARGO PLAZO</t>
  </si>
  <si>
    <t>185</t>
  </si>
  <si>
    <t>1850</t>
  </si>
  <si>
    <t>DEPOSITOS RECIBIDOS A LARGO PLAZO</t>
  </si>
  <si>
    <t>2</t>
  </si>
  <si>
    <t>20</t>
  </si>
  <si>
    <t>200</t>
  </si>
  <si>
    <t>2000</t>
  </si>
  <si>
    <t>INVERSIÓN EN INVESTIGACIÓN</t>
  </si>
  <si>
    <t>203</t>
  </si>
  <si>
    <t>2030</t>
  </si>
  <si>
    <t>PROPIEDAD INDUSTRIAL E INTELECTUAL</t>
  </si>
  <si>
    <t>206</t>
  </si>
  <si>
    <t>2060</t>
  </si>
  <si>
    <t>APLICACIONES INFORMATICAS</t>
  </si>
  <si>
    <t>2061</t>
  </si>
  <si>
    <t>SOFTWARE-HARDWARE LURRALDEBUS</t>
  </si>
  <si>
    <t>208</t>
  </si>
  <si>
    <t>2080</t>
  </si>
  <si>
    <t>ANTICIPOS INMOVILIZACIONES INTANGIBLES</t>
  </si>
  <si>
    <t>209</t>
  </si>
  <si>
    <t>2090</t>
  </si>
  <si>
    <t>OTRO IMOVIL.INTANGIBLE (CONC.ADMINISTR.)</t>
  </si>
  <si>
    <t>2091</t>
  </si>
  <si>
    <t>OTRO INMOV.INTAN.(CESION USO RECIB.)</t>
  </si>
  <si>
    <t>21</t>
  </si>
  <si>
    <t>210</t>
  </si>
  <si>
    <t>2100</t>
  </si>
  <si>
    <t>210000</t>
  </si>
  <si>
    <t>SOLARES SIN EDIFICAR</t>
  </si>
  <si>
    <t>210001</t>
  </si>
  <si>
    <t>SOLARES EDIFICADOS</t>
  </si>
  <si>
    <t>210002</t>
  </si>
  <si>
    <t>SOLARES EDIF.ENTREG.EN CESION DE USO</t>
  </si>
  <si>
    <t>2101</t>
  </si>
  <si>
    <t>210101</t>
  </si>
  <si>
    <t>FINCAS RUSTICAS EDIFICADAS</t>
  </si>
  <si>
    <t>2102</t>
  </si>
  <si>
    <t>PARCELAS Y TERRENOS</t>
  </si>
  <si>
    <t>2103</t>
  </si>
  <si>
    <t>TERRENOS Y BIENES NATURALES-INFRAESTRUCT</t>
  </si>
  <si>
    <t>2108</t>
  </si>
  <si>
    <t>MEJORAS EN MONTES</t>
  </si>
  <si>
    <t>2109</t>
  </si>
  <si>
    <t>OTROS BIENES NATURALES (MONTES)</t>
  </si>
  <si>
    <t>211</t>
  </si>
  <si>
    <t>2110</t>
  </si>
  <si>
    <t>211000</t>
  </si>
  <si>
    <t>EDIF.Y OTRAS CONSTRUC.:INDUSTRIALES</t>
  </si>
  <si>
    <t>211001</t>
  </si>
  <si>
    <t>EDIF.Y OTRAS CONSTR.: ADMINISTRATIVOS</t>
  </si>
  <si>
    <t>211002</t>
  </si>
  <si>
    <t>EDIF.Y OTRAS CONSTR.:COMERC.Y SERVICIOS</t>
  </si>
  <si>
    <t>211003</t>
  </si>
  <si>
    <t>EDIF.Y OTRAS CONSTRUCCIONES:DEPORTIVOS</t>
  </si>
  <si>
    <t>211004</t>
  </si>
  <si>
    <t>EDIF.Y OTRAS CONSTR.:AGRICOLAS Y GANADER</t>
  </si>
  <si>
    <t>211005</t>
  </si>
  <si>
    <t>EDIF.Y OTRAS CONSTR.:EDUCATIVO-CULTURARL</t>
  </si>
  <si>
    <t>211006</t>
  </si>
  <si>
    <t>EDIF.Y OTRAS CONSTR.:ASISTENCIAL Y SANIT</t>
  </si>
  <si>
    <t>211007</t>
  </si>
  <si>
    <t>EDIF.Y OTRAS CONSTRUCCIONES: VIVIENDAS</t>
  </si>
  <si>
    <t>211008</t>
  </si>
  <si>
    <t>EDIF.Y OTRAS CONSTRUCCIONES: HISTORICOS</t>
  </si>
  <si>
    <t>211009</t>
  </si>
  <si>
    <t>OTRAS CONSTRUCCIONES</t>
  </si>
  <si>
    <t>211011</t>
  </si>
  <si>
    <t>EDIF.Y OTRAS CONS.RECIBIDAS EN CESION</t>
  </si>
  <si>
    <t>211012</t>
  </si>
  <si>
    <t>INMUEBLES ADJUDICADOS EN PAGO DE DEUDAS</t>
  </si>
  <si>
    <t>211013</t>
  </si>
  <si>
    <t>EDIF.Y OTRAS CONS.ENTREGADOS EN CESION</t>
  </si>
  <si>
    <t>212</t>
  </si>
  <si>
    <t>2120</t>
  </si>
  <si>
    <t>212000</t>
  </si>
  <si>
    <t>INFRESTRUCTURAS-NUEVO PLAN CUENTAS 2011</t>
  </si>
  <si>
    <t>212001</t>
  </si>
  <si>
    <t>INFRAESTRUCTURAS ADSCRITAS A BIDEGI</t>
  </si>
  <si>
    <t>212002</t>
  </si>
  <si>
    <t>INFRAESTRUCTURAS VIAS CICLISTAS</t>
  </si>
  <si>
    <t>213</t>
  </si>
  <si>
    <t>2130</t>
  </si>
  <si>
    <t>213000</t>
  </si>
  <si>
    <t>BIENES PATRIMONIO HISTORICO. SUELO</t>
  </si>
  <si>
    <t>213001</t>
  </si>
  <si>
    <t>BIENES PATRIMONIO HISTORICO. EDIFICIO</t>
  </si>
  <si>
    <t>2131</t>
  </si>
  <si>
    <t>OBRAS ARTISTICAS Y CULTUR.ADJUD.PAGO DEU</t>
  </si>
  <si>
    <t>214</t>
  </si>
  <si>
    <t>2140</t>
  </si>
  <si>
    <t>MAQUINARIA</t>
  </si>
  <si>
    <t>2141</t>
  </si>
  <si>
    <t>UTILLAJE</t>
  </si>
  <si>
    <t>215</t>
  </si>
  <si>
    <t>2150</t>
  </si>
  <si>
    <t>215000</t>
  </si>
  <si>
    <t>INSTALACIONES TECNICAS. CONSTRUCCIONES</t>
  </si>
  <si>
    <t>215001</t>
  </si>
  <si>
    <t>INSTALACIONES TECNICAS. MEJORA E INCORPO</t>
  </si>
  <si>
    <t>2151</t>
  </si>
  <si>
    <t>215100</t>
  </si>
  <si>
    <t>OTRAS INSTALACIONES</t>
  </si>
  <si>
    <t>215101</t>
  </si>
  <si>
    <t>EQUIPOS Y ELEMENTOS DE SEGURIDAD</t>
  </si>
  <si>
    <t>215102</t>
  </si>
  <si>
    <t>EQ.TRANSM.Y REPROD.IMAGEN Y SONIDO</t>
  </si>
  <si>
    <t>216</t>
  </si>
  <si>
    <t>2160</t>
  </si>
  <si>
    <t>MOBILIARIO</t>
  </si>
  <si>
    <t>217</t>
  </si>
  <si>
    <t>2170</t>
  </si>
  <si>
    <t>EQUIPOS PARA PROCESOS DE INFORMACION</t>
  </si>
  <si>
    <t>218</t>
  </si>
  <si>
    <t>2180</t>
  </si>
  <si>
    <t>AUTOMOVILES-TURISMOS</t>
  </si>
  <si>
    <t>2181</t>
  </si>
  <si>
    <t>VEHICULOS INDUSTRIALES</t>
  </si>
  <si>
    <t>2182</t>
  </si>
  <si>
    <t>OTROS VEHICULOS</t>
  </si>
  <si>
    <t>219</t>
  </si>
  <si>
    <t>2190</t>
  </si>
  <si>
    <t>219000</t>
  </si>
  <si>
    <t>OTRO INMOVILIZADO MATERIAL</t>
  </si>
  <si>
    <t>219001</t>
  </si>
  <si>
    <t>OBRAS ARTISTICAS Y CULTURALES</t>
  </si>
  <si>
    <t>219002</t>
  </si>
  <si>
    <t>INMOV.MATERIAL PENDIENTE CLASI.DEFINITIV</t>
  </si>
  <si>
    <t>219003</t>
  </si>
  <si>
    <t>INMOV.MAT.PTE.CLAS.DEF.CONVEN.BIDEGI</t>
  </si>
  <si>
    <t>22</t>
  </si>
  <si>
    <t>220</t>
  </si>
  <si>
    <t>2200</t>
  </si>
  <si>
    <t>INVERSIONES EN TERRENOS</t>
  </si>
  <si>
    <t>221</t>
  </si>
  <si>
    <t>2210</t>
  </si>
  <si>
    <t>INVERSIONES EN CONSTRUCCIONES</t>
  </si>
  <si>
    <t>23</t>
  </si>
  <si>
    <t>230</t>
  </si>
  <si>
    <t>2300</t>
  </si>
  <si>
    <t>ADAPTAC.TERRENOS Y BIENES NAT.INMOV.MATE</t>
  </si>
  <si>
    <t>2301</t>
  </si>
  <si>
    <t>ADAPTAC.TERRENOS Y B.NATURRALES.INV.INMO</t>
  </si>
  <si>
    <t>231</t>
  </si>
  <si>
    <t>2310</t>
  </si>
  <si>
    <t>CONSTRUCCIONES EN CURSO.INMOVILIZADO MAT</t>
  </si>
  <si>
    <t>2311</t>
  </si>
  <si>
    <t>CONSRUCCIONES EN CURSO.INVERSIONES INMOB</t>
  </si>
  <si>
    <t>232</t>
  </si>
  <si>
    <t>2320</t>
  </si>
  <si>
    <t>INFRAESTRUCTURAS EN CURSO</t>
  </si>
  <si>
    <t>233</t>
  </si>
  <si>
    <t>2330</t>
  </si>
  <si>
    <t>233000</t>
  </si>
  <si>
    <t>BIENES PATRIMONIO HISTÓRICO EN CURSO</t>
  </si>
  <si>
    <t>233001</t>
  </si>
  <si>
    <t>OTROS BIENES PATRIM.HIST.(MONUMENTOS)</t>
  </si>
  <si>
    <t>238</t>
  </si>
  <si>
    <t>2380</t>
  </si>
  <si>
    <t>OTRO INMOVILIZADO MATERIAL EN CURSO</t>
  </si>
  <si>
    <t>239</t>
  </si>
  <si>
    <t>2390</t>
  </si>
  <si>
    <t>ANTICIPOS INMOV MAT ETORLUR</t>
  </si>
  <si>
    <t>2391</t>
  </si>
  <si>
    <t>ANTICIPOS INVERSIONES INMOBILIARIAS</t>
  </si>
  <si>
    <t>24</t>
  </si>
  <si>
    <t>240</t>
  </si>
  <si>
    <t>2400</t>
  </si>
  <si>
    <t>240000</t>
  </si>
  <si>
    <t>PARTI.L/P ENT.GRUPO (SUELO ADSCRITO)</t>
  </si>
  <si>
    <t>240001</t>
  </si>
  <si>
    <t>PARTI.L/P ENT.GRUPO (EDIFICIO ADSCRITO)</t>
  </si>
  <si>
    <t>2401</t>
  </si>
  <si>
    <t>PARTICIPACIONES L/P SOCIEDADES PUBLICAS</t>
  </si>
  <si>
    <t>2402</t>
  </si>
  <si>
    <t>PARTICIPACIONES L/P EN ENTES PUBLICOS</t>
  </si>
  <si>
    <t>2403</t>
  </si>
  <si>
    <t>PARTICIPACIONES L/P OTRAS ENTIDADES</t>
  </si>
  <si>
    <t>25</t>
  </si>
  <si>
    <t>251</t>
  </si>
  <si>
    <t>2510</t>
  </si>
  <si>
    <t>VALORES REPRESENTATIVOS DEUDAS L/P</t>
  </si>
  <si>
    <t>252</t>
  </si>
  <si>
    <t>2520</t>
  </si>
  <si>
    <t>252001</t>
  </si>
  <si>
    <t>CREDITOS Y PRESTAMOS L/P. AL EXTERIOR</t>
  </si>
  <si>
    <t>252002</t>
  </si>
  <si>
    <t>CREDITOS Y PRESTAMOS L/P. AL ESTADO</t>
  </si>
  <si>
    <t>252003</t>
  </si>
  <si>
    <t>CREDITOS Y PRESTAMOS L/P. A LA CAPV</t>
  </si>
  <si>
    <t>252004</t>
  </si>
  <si>
    <t>CREDITOS Y PRESTAMOS L/P. AL THG</t>
  </si>
  <si>
    <t>252006</t>
  </si>
  <si>
    <t>CREDITOS Y PRESTAMOS L/P. A FAMILIAS</t>
  </si>
  <si>
    <t>252009</t>
  </si>
  <si>
    <t>CREDITOS Y PRESTAMOS L/P. A OTROS</t>
  </si>
  <si>
    <t>2521</t>
  </si>
  <si>
    <t>252100</t>
  </si>
  <si>
    <t>DEUDORES PRESUP. L/P POR APLAZAMIENTO</t>
  </si>
  <si>
    <t>252101</t>
  </si>
  <si>
    <t>DEUDORES TRIBUT.L/P POR APLAZAMIENTO</t>
  </si>
  <si>
    <t>2522</t>
  </si>
  <si>
    <t>CREDITOS L/P POR ENAJ. INMOVILIZADO</t>
  </si>
  <si>
    <t>254</t>
  </si>
  <si>
    <t>2540</t>
  </si>
  <si>
    <t>CREDITOS A L/P AL PERSONAL</t>
  </si>
  <si>
    <t>28</t>
  </si>
  <si>
    <t>280</t>
  </si>
  <si>
    <t>2800</t>
  </si>
  <si>
    <t>A.A. INVERSION EN INVESTIGACION</t>
  </si>
  <si>
    <t>2801</t>
  </si>
  <si>
    <t>A.A. INVERSION EN DESARROLLO</t>
  </si>
  <si>
    <t>2803</t>
  </si>
  <si>
    <t>A.A. DE PROPIEDAD INDUSTRIAL E INTEL.</t>
  </si>
  <si>
    <t>2806</t>
  </si>
  <si>
    <t>A.A. APLICACIONES INFORMATICAS</t>
  </si>
  <si>
    <t>2807</t>
  </si>
  <si>
    <t>A.A. INV.SOBRE ACT.REG.ARREND.O CEDIDOS</t>
  </si>
  <si>
    <t>2809</t>
  </si>
  <si>
    <t>A.A. OTRO INMOV.INTANGIBLE (CONC.ADMIN.)</t>
  </si>
  <si>
    <t>281</t>
  </si>
  <si>
    <t>2810</t>
  </si>
  <si>
    <t>A.A. TERRENOS Y BIENES NATURALES</t>
  </si>
  <si>
    <t>2811</t>
  </si>
  <si>
    <t>281100</t>
  </si>
  <si>
    <t>A.A. EDIFICIOS INDUSTRIALES</t>
  </si>
  <si>
    <t>281101</t>
  </si>
  <si>
    <t>A.A. EDIFICIOS ADMINISTRATIVOS</t>
  </si>
  <si>
    <t>281102</t>
  </si>
  <si>
    <t>A.A. EDIFICIOS COMERCIALES Y SERVIC.</t>
  </si>
  <si>
    <t>281103</t>
  </si>
  <si>
    <t>A.A. EDIFICIOS DEPORTIVOS</t>
  </si>
  <si>
    <t>281104</t>
  </si>
  <si>
    <t>A.A. EDIFICIOS AGRICOLAS Y GANADEROS</t>
  </si>
  <si>
    <t>281105</t>
  </si>
  <si>
    <t>A.A. EDIFICIOS EDUCATIVO-CULTURALES</t>
  </si>
  <si>
    <t>281106</t>
  </si>
  <si>
    <t>A.A. EDIFICIOS ASISTENC.Y SANITAR.</t>
  </si>
  <si>
    <t>281107</t>
  </si>
  <si>
    <t>A.A. VIVIENDAS</t>
  </si>
  <si>
    <t>281108</t>
  </si>
  <si>
    <t>A.A. EDIFICIOS HISTORICOS</t>
  </si>
  <si>
    <t>281109</t>
  </si>
  <si>
    <t>A.A. OTRAS CONSTRUCCIONES</t>
  </si>
  <si>
    <t>281111</t>
  </si>
  <si>
    <t>A.A. EDIFICIOS RECIBIDOS EN CESION</t>
  </si>
  <si>
    <t>2812</t>
  </si>
  <si>
    <t>A.A. DE INFRAESTRUCTURAS</t>
  </si>
  <si>
    <t>2813</t>
  </si>
  <si>
    <t>A.A. DE BIENES DEL PATRIMONIO HISTORICO</t>
  </si>
  <si>
    <t>2814</t>
  </si>
  <si>
    <t>281400</t>
  </si>
  <si>
    <t>A.A. DE MAQUINARIA</t>
  </si>
  <si>
    <t>281401</t>
  </si>
  <si>
    <t>A.A. DE UTILLAJE</t>
  </si>
  <si>
    <t>2815</t>
  </si>
  <si>
    <t>281500</t>
  </si>
  <si>
    <t>A.A. DE INSTALACIONES TECNICAS</t>
  </si>
  <si>
    <t>281501</t>
  </si>
  <si>
    <t>A.A. DE INSTALACIONES TECNICAS (MEJORAS)</t>
  </si>
  <si>
    <t>281510</t>
  </si>
  <si>
    <t>A.A. DE OTRAS INSTALACIONES</t>
  </si>
  <si>
    <t>281511</t>
  </si>
  <si>
    <t>A.A. DE EQUIPOS Y ELEM.SEGURIDAD</t>
  </si>
  <si>
    <t>281512</t>
  </si>
  <si>
    <t>A.A. DE EQ.TRANSM.Y REPR.IMAGEN Y SON.</t>
  </si>
  <si>
    <t>2816</t>
  </si>
  <si>
    <t>281600</t>
  </si>
  <si>
    <t>A.A. MOBILIARIO</t>
  </si>
  <si>
    <t>2817</t>
  </si>
  <si>
    <t>281700</t>
  </si>
  <si>
    <t>A.A. DE EQUIPOS PARA PROC.INFORMACION</t>
  </si>
  <si>
    <t>2818</t>
  </si>
  <si>
    <t>281800</t>
  </si>
  <si>
    <t>A.A. VEHICULOS-TURISMOS</t>
  </si>
  <si>
    <t>281801</t>
  </si>
  <si>
    <t>A.A. VEHICULOS INDUSTRIALES</t>
  </si>
  <si>
    <t>281802</t>
  </si>
  <si>
    <t>A.A. VEHICULOS ESPECIALES</t>
  </si>
  <si>
    <t>2819</t>
  </si>
  <si>
    <t>281900</t>
  </si>
  <si>
    <t>A.A. OTRO INMOVILIZADO MATERIAL</t>
  </si>
  <si>
    <t>282</t>
  </si>
  <si>
    <t>2820</t>
  </si>
  <si>
    <t>A.A. DE INVERSIONES EN TERRENOS</t>
  </si>
  <si>
    <t>2821</t>
  </si>
  <si>
    <t>A.A. DE INVERSIONES EN CONSTRUCCIONES</t>
  </si>
  <si>
    <t>29</t>
  </si>
  <si>
    <t>290</t>
  </si>
  <si>
    <t>2903</t>
  </si>
  <si>
    <t>DETERIORO VALOR PROPIEDAD INDUSTRIAL</t>
  </si>
  <si>
    <t>2906</t>
  </si>
  <si>
    <t>DETERIORO VALOR APLICAC.INFORMATICAS</t>
  </si>
  <si>
    <t>2907</t>
  </si>
  <si>
    <t>DET.VALOR INV.SOBRE ACT.UTIL.ARR.O CED.</t>
  </si>
  <si>
    <t>2909</t>
  </si>
  <si>
    <t>DETERIORO VALOR DE OTRO INMOV.INTANGIBLE</t>
  </si>
  <si>
    <t>291</t>
  </si>
  <si>
    <t>2910</t>
  </si>
  <si>
    <t>DETERIORO VALOR TERRENOS Y BIENES NATUR.</t>
  </si>
  <si>
    <t>2911</t>
  </si>
  <si>
    <t>DETERIORO DE VALOR DE CONSTRUCCIONES</t>
  </si>
  <si>
    <t>2912</t>
  </si>
  <si>
    <t>DETERIORO DE VALOR DE INFRAESTRUCTURAS</t>
  </si>
  <si>
    <t>2913</t>
  </si>
  <si>
    <t>DETERIORO VALOR BIENES PATR.HISTORICO</t>
  </si>
  <si>
    <t>2914</t>
  </si>
  <si>
    <t>DETERIORO VALOR MAQUINARIA Y UTILLAJE</t>
  </si>
  <si>
    <t>2915</t>
  </si>
  <si>
    <t>DETERIORO VALOR INSTALAC.TECNICAS</t>
  </si>
  <si>
    <t>2916</t>
  </si>
  <si>
    <t>DETERIORO DE VALOR DE MOBILIARIO</t>
  </si>
  <si>
    <t>2917</t>
  </si>
  <si>
    <t>DETERIORO VALOR EQ.PROC.INFORMACION</t>
  </si>
  <si>
    <t>2918</t>
  </si>
  <si>
    <t>DETERIORO VALOR ELEMENTOS TRANSPORTE</t>
  </si>
  <si>
    <t>2919</t>
  </si>
  <si>
    <t>DETERIORO VALOR OTRO INMOV.MATERIAL</t>
  </si>
  <si>
    <t>292</t>
  </si>
  <si>
    <t>2920</t>
  </si>
  <si>
    <t>DETERIORO VALOR INVERSIONES TERRENOS</t>
  </si>
  <si>
    <t>2921</t>
  </si>
  <si>
    <t>DETERIORO VALOR INV.CONSTRUCCIONES</t>
  </si>
  <si>
    <t>293</t>
  </si>
  <si>
    <t>2930</t>
  </si>
  <si>
    <t>DETERIORO VALOR PART.L/P ENT.GRUPO</t>
  </si>
  <si>
    <t>2931</t>
  </si>
  <si>
    <t>DETERIORO VALOR L/P PART.SOC.PUBLICAS</t>
  </si>
  <si>
    <t>2932</t>
  </si>
  <si>
    <t>DETERIORO VALOR PART.L/P ENTES PUBLIC.</t>
  </si>
  <si>
    <t>2933</t>
  </si>
  <si>
    <t>DETERIORO VALOR PART.L/P SOC.MULT.Y ASO.</t>
  </si>
  <si>
    <t>299</t>
  </si>
  <si>
    <t>2990</t>
  </si>
  <si>
    <t>DETERIORO VALOR POR USUF.CED.TERR.Y B.N.</t>
  </si>
  <si>
    <t>2991</t>
  </si>
  <si>
    <t>DETERIORO VALOR POR USUF.CED.CONSTRUC.</t>
  </si>
  <si>
    <t>2992</t>
  </si>
  <si>
    <t>DETERIORO VALOR POR USUF.CED.INFRAEST.</t>
  </si>
  <si>
    <t>2993</t>
  </si>
  <si>
    <t>DETERIORO VALOR POR USUF.CED.PATR.HIS.</t>
  </si>
  <si>
    <t>2994</t>
  </si>
  <si>
    <t>DETER.VALOR USUF.CED.INMUE.ADJU.PAG.DEUD</t>
  </si>
  <si>
    <t>2999</t>
  </si>
  <si>
    <t>DETERIORO VALOR POR USUF.CED.OTRO I.M.</t>
  </si>
  <si>
    <t>3</t>
  </si>
  <si>
    <t>38</t>
  </si>
  <si>
    <t>380</t>
  </si>
  <si>
    <t>3800</t>
  </si>
  <si>
    <t>ACTIVOS EN ESTADO DE VENTA</t>
  </si>
  <si>
    <t>385</t>
  </si>
  <si>
    <t>3850</t>
  </si>
  <si>
    <t>OTROS ACTIVOS EN ESTADO DE VENTA</t>
  </si>
  <si>
    <t>39</t>
  </si>
  <si>
    <t>398</t>
  </si>
  <si>
    <t>3980</t>
  </si>
  <si>
    <t>DETERIORO ACTIVOS ESTADO VENTA</t>
  </si>
  <si>
    <t>4</t>
  </si>
  <si>
    <t>40</t>
  </si>
  <si>
    <t>400</t>
  </si>
  <si>
    <t>4001</t>
  </si>
  <si>
    <t>ACREED.OBLIGAC.RECON.EJERC.CORR.CAP 1</t>
  </si>
  <si>
    <t>4002</t>
  </si>
  <si>
    <t>ACREED.OBLIGAC.RECON.EJERC.CORR.CAP 2</t>
  </si>
  <si>
    <t>4003</t>
  </si>
  <si>
    <t>ACREED.OBLIGAC.RECON.EJERC.CORR.CAP 3</t>
  </si>
  <si>
    <t>4004</t>
  </si>
  <si>
    <t>ACREED.OBLIGAC.RECON.EJERC.CORR.CAP 4</t>
  </si>
  <si>
    <t>4006</t>
  </si>
  <si>
    <t>ACREED.OBLIGAC.RECON.EJERC.CORR.CAP 6</t>
  </si>
  <si>
    <t>4007</t>
  </si>
  <si>
    <t>ACREED.OBLIGAC.RECON.EJERC.CORR.CAP 7</t>
  </si>
  <si>
    <t>4008</t>
  </si>
  <si>
    <t>ACREED.OBLIGAC.RECON.EJERC.CORR.CAP 8</t>
  </si>
  <si>
    <t>4009</t>
  </si>
  <si>
    <t>ACREED.OBLIGAC.RECON.EJERC.CORR.CAP 9</t>
  </si>
  <si>
    <t>401</t>
  </si>
  <si>
    <t>4011</t>
  </si>
  <si>
    <t>ACREED.OBLIG.RECONOC.EJERC.CER.CAP 1</t>
  </si>
  <si>
    <t>4012</t>
  </si>
  <si>
    <t>ACREED.OBLIG.RECONOC.EJERC.CER.CAP 2</t>
  </si>
  <si>
    <t>4013</t>
  </si>
  <si>
    <t>ACREED.OBLIG.RECONOC.EJERC.CER.CAP 3</t>
  </si>
  <si>
    <t>4014</t>
  </si>
  <si>
    <t>ACREED.OBLIG.RECONOC.EJERC.CER.CAP 4</t>
  </si>
  <si>
    <t>4016</t>
  </si>
  <si>
    <t>ACREED.OBLIG.RECONOC.EJERC.CER.CAP 6</t>
  </si>
  <si>
    <t>4017</t>
  </si>
  <si>
    <t>ACREED.OBLIG.RECONOC.EJERC.CER.CAP 7</t>
  </si>
  <si>
    <t>4018</t>
  </si>
  <si>
    <t>ACREED.OBLIG.RECONOC.EJERC.CER.CAP 8</t>
  </si>
  <si>
    <t>4019</t>
  </si>
  <si>
    <t>ACREED.OBLIG.RECONOC.EJERC.CER.CAP 9</t>
  </si>
  <si>
    <t>41</t>
  </si>
  <si>
    <t>413</t>
  </si>
  <si>
    <t>4130</t>
  </si>
  <si>
    <t>ACREED.OPERAC.PTES.APLICAR A PRESUPUESTO</t>
  </si>
  <si>
    <t>418</t>
  </si>
  <si>
    <t>4180</t>
  </si>
  <si>
    <t>418000</t>
  </si>
  <si>
    <t>ACREED.DEVOL.INGRESOS PRESUPUESTARIOS</t>
  </si>
  <si>
    <t>418001</t>
  </si>
  <si>
    <t>ACREEDORES DEVOLUC.INGRESOS TRIBUTARIOS</t>
  </si>
  <si>
    <t>4181</t>
  </si>
  <si>
    <t>418101</t>
  </si>
  <si>
    <t>ACREEDORES DEVOL.TRIBUTARIAS COMPROBADAS</t>
  </si>
  <si>
    <t>419</t>
  </si>
  <si>
    <t>4190</t>
  </si>
  <si>
    <t>419001</t>
  </si>
  <si>
    <t>OTROS ACR.NO PRESUP. APORTACIONES GV</t>
  </si>
  <si>
    <t>419003</t>
  </si>
  <si>
    <t>ACREED. POR EMBARGOS Y RETENC.JUDICIALES</t>
  </si>
  <si>
    <t>419005</t>
  </si>
  <si>
    <t>M.RURAL Y EQ.TERR.AYTOS.ACR.APROV.FOREST</t>
  </si>
  <si>
    <t>419006</t>
  </si>
  <si>
    <t>M.RURAL Y EQ.TERR.MEJORAS PDTES.MONTES</t>
  </si>
  <si>
    <t>419007</t>
  </si>
  <si>
    <t>INGRESOS CTAS.RESTR.PDTES.REGULARIZAR</t>
  </si>
  <si>
    <t>419008</t>
  </si>
  <si>
    <t>OTROS ACREEDORES NO PRESUP. JUSTIPRECIOS</t>
  </si>
  <si>
    <t>419009</t>
  </si>
  <si>
    <t>OTROS ACREED. NO PRESUP. INDEMNIZACIONES</t>
  </si>
  <si>
    <t>419011</t>
  </si>
  <si>
    <t>OTROS ACREEDORES NO PRESUPUESTARIOS</t>
  </si>
  <si>
    <t>419012</t>
  </si>
  <si>
    <t>OTROS ACREEDORES NO PRESUP. LANBIDE</t>
  </si>
  <si>
    <t>419013</t>
  </si>
  <si>
    <t>OTROS ACR.NO PRESUP.PREST.POL.SOCIAL</t>
  </si>
  <si>
    <t>419014</t>
  </si>
  <si>
    <t>OTROS ACR.NO PRESUP.AYTOS.F.SERV.SOC.</t>
  </si>
  <si>
    <t>419015</t>
  </si>
  <si>
    <t>PARTICIP.AYUNT.IMPUESTOS NO CONCERTADOS</t>
  </si>
  <si>
    <t>419016</t>
  </si>
  <si>
    <t>ACREEDORES FEOGA-GARANTIA</t>
  </si>
  <si>
    <t>4191</t>
  </si>
  <si>
    <t>ACREEDORES POR ENDOSOS</t>
  </si>
  <si>
    <t>4192</t>
  </si>
  <si>
    <t>419200</t>
  </si>
  <si>
    <t>INGRESOS DUPLICADOS O EXCESIVOS (C.T.)</t>
  </si>
  <si>
    <t>419201</t>
  </si>
  <si>
    <t>ACREEDORES DEVOLUC. REINTEGRADAS (C.T.)</t>
  </si>
  <si>
    <t>419205</t>
  </si>
  <si>
    <t>ACREEDORES POR CESIONES CREDITO (C.T.)</t>
  </si>
  <si>
    <t>419206</t>
  </si>
  <si>
    <t>ACREED.SOBR.EMBARG.RECAUD.EJECT.(C.T.)</t>
  </si>
  <si>
    <t>419207</t>
  </si>
  <si>
    <t>ACREEDORES CUENTA CORRIENTE FISCAL (CT)</t>
  </si>
  <si>
    <t>419208</t>
  </si>
  <si>
    <t>ACREEDORES DECLAR.CENTRAL.BIZKAIA (CT)</t>
  </si>
  <si>
    <t>419209</t>
  </si>
  <si>
    <t>ACREEDORES DECLAR.CENTRAL.ALAVA (CT)</t>
  </si>
  <si>
    <t>419211</t>
  </si>
  <si>
    <t>INGRESOS A FAVOR DE AYUNTAMIENTOS</t>
  </si>
  <si>
    <t>419212</t>
  </si>
  <si>
    <t>ACREEDORES COMPENSACION PAGOS C.GENERAL</t>
  </si>
  <si>
    <t>4193</t>
  </si>
  <si>
    <t>419300</t>
  </si>
  <si>
    <t>GOBIERNO VASCO. ENTES PUB.ACREED. (C.T.)</t>
  </si>
  <si>
    <t>419301</t>
  </si>
  <si>
    <t>D.F.VIZCAYA. ENTES PUB.ACREED. (C.T.)</t>
  </si>
  <si>
    <t>419302</t>
  </si>
  <si>
    <t>D.F.ALAVA. ENTES PUB. ACREED. (C.T.)</t>
  </si>
  <si>
    <t>419303</t>
  </si>
  <si>
    <t>ESTADO. ENTES PUBLICOS ACREEDORES (C.T.)</t>
  </si>
  <si>
    <t>419304</t>
  </si>
  <si>
    <t>REC.EJECUTIVA.INGRESOS OTROS ENTES (C.T)</t>
  </si>
  <si>
    <t>419305</t>
  </si>
  <si>
    <t>D.F.NAVARRA. ENTES PUB. ACREED. (C.T.)</t>
  </si>
  <si>
    <t>419306</t>
  </si>
  <si>
    <t>EMBARGOS A FAVOR GOBIERNO VASCO (C.T.)</t>
  </si>
  <si>
    <t>419307</t>
  </si>
  <si>
    <t>EMBARGOS A FAVOR DE OTROS ENTES (C.T.)</t>
  </si>
  <si>
    <t>419308</t>
  </si>
  <si>
    <t>REINTEGRO AYUDAS ESTADO.COMISION UE (CT)</t>
  </si>
  <si>
    <t>419309</t>
  </si>
  <si>
    <t>MINIST.JUSTICIA. MULTAS DEL.FISCAL (CT)</t>
  </si>
  <si>
    <t>419310</t>
  </si>
  <si>
    <t>EMBARGOS A FAVOR DE LA TGSS (CT)</t>
  </si>
  <si>
    <t>419311</t>
  </si>
  <si>
    <t>EMBARGOS A FAVOR DE ALABA (CT)</t>
  </si>
  <si>
    <t>419312</t>
  </si>
  <si>
    <t>EMBARGOS A FAVOR DE NAVARRA (CT)</t>
  </si>
  <si>
    <t>419313</t>
  </si>
  <si>
    <t>INGRESOS A FAVOR DE KABIA (CT)</t>
  </si>
  <si>
    <t>43</t>
  </si>
  <si>
    <t>430</t>
  </si>
  <si>
    <t>4300</t>
  </si>
  <si>
    <t>430000</t>
  </si>
  <si>
    <t>DEUD.DCHOS.REC.E.CTE.LIQ.PRESUPUESTARIAS</t>
  </si>
  <si>
    <t>430001</t>
  </si>
  <si>
    <t>DEUD.DCHOS.REC.EJ.CTE.LIQ.TRIBUTARIAS</t>
  </si>
  <si>
    <t>4301</t>
  </si>
  <si>
    <t>430101</t>
  </si>
  <si>
    <t>DEUD.DCHOS.REC.EJ.CTE.DECLAR.TRIBUTARIAS</t>
  </si>
  <si>
    <t>4302</t>
  </si>
  <si>
    <t>430200</t>
  </si>
  <si>
    <t>DEU.DER.REC.E.C.SIN CONTR.PREV.PRESUPUES</t>
  </si>
  <si>
    <t>430201</t>
  </si>
  <si>
    <t>DEU.DER.REC.E.C.SIN CONTR.PREV.TRIBUTARI</t>
  </si>
  <si>
    <t>431</t>
  </si>
  <si>
    <t>4310</t>
  </si>
  <si>
    <t>431000</t>
  </si>
  <si>
    <t>DEUD.DCHOS.REC.EJ.ANT.LIQ.PRESUPUESTARIA</t>
  </si>
  <si>
    <t>431001</t>
  </si>
  <si>
    <t>DEUD.DCHOS.REC.EJ.ANT.LIQ.TRIBUTARIAS</t>
  </si>
  <si>
    <t>433</t>
  </si>
  <si>
    <t>4330</t>
  </si>
  <si>
    <t>433000</t>
  </si>
  <si>
    <t>DER.ANUL.E.C.ANUL.LIQUID.PRESUPUESTARIAS</t>
  </si>
  <si>
    <t>433001</t>
  </si>
  <si>
    <t>DER.ANUL.E.C.ANUL.LIQUID.TRIBUTARIAS</t>
  </si>
  <si>
    <t>4332</t>
  </si>
  <si>
    <t>433200</t>
  </si>
  <si>
    <t>DER.PRESUP.ANUL.EJ.CTE.POR APLAZAMIENTO</t>
  </si>
  <si>
    <t>433201</t>
  </si>
  <si>
    <t>DER.TRIBUT.ANUL.EJ.CTE.POR APLAZAMIENTO</t>
  </si>
  <si>
    <t>433202</t>
  </si>
  <si>
    <t>DER.TRIBUT.ANUL.EJ.CTE.POR APLAZ.INCUMP.</t>
  </si>
  <si>
    <t>433203</t>
  </si>
  <si>
    <t>DER.TRIBUT.ANUL.EJ.CTE.POR MODIF.APLAZA.</t>
  </si>
  <si>
    <t>4339</t>
  </si>
  <si>
    <t>433900</t>
  </si>
  <si>
    <t>DCHOS.PRESUP.ANUL.EJ.CTE.DEVOL.INGRESOS</t>
  </si>
  <si>
    <t>433901</t>
  </si>
  <si>
    <t>DCHOS.TRIBUT.ANUL.EJ.CTE.DEVOL.INGRESOS</t>
  </si>
  <si>
    <t>434</t>
  </si>
  <si>
    <t>4340</t>
  </si>
  <si>
    <t>434000</t>
  </si>
  <si>
    <t>DCHOS.ANUL.E.CER.ANU.LIQ.PRESUPUESTARIAS</t>
  </si>
  <si>
    <t>434001</t>
  </si>
  <si>
    <t>DCHOS.ANUL.E.CER.ANU.LIQ.TRIBUTARIAS</t>
  </si>
  <si>
    <t>4342</t>
  </si>
  <si>
    <t>434200</t>
  </si>
  <si>
    <t>DER.PRESUP.ANUL.EJ.CERR.POR APLAZAMIENTO</t>
  </si>
  <si>
    <t>434201</t>
  </si>
  <si>
    <t>DER.TRIBUT.ANUL.EJ.CERR.POR APLAZAMIENTO</t>
  </si>
  <si>
    <t>437</t>
  </si>
  <si>
    <t>4370</t>
  </si>
  <si>
    <t>437000</t>
  </si>
  <si>
    <t>DEVOLUCION DE INGRESOS PRESUPUESTARIOS</t>
  </si>
  <si>
    <t>437001</t>
  </si>
  <si>
    <t>DEVOLUCION DE INGRESOS TRIBUTARIOS</t>
  </si>
  <si>
    <t>438</t>
  </si>
  <si>
    <t>4380</t>
  </si>
  <si>
    <t>438000</t>
  </si>
  <si>
    <t>DER.PRESUP.CANCELADOS EN ESPECIE EJ.CTE.</t>
  </si>
  <si>
    <t>438001</t>
  </si>
  <si>
    <t>DER.TRIBUT.CANCEL.EN ESPECIE EJ.CTE.</t>
  </si>
  <si>
    <t>4381</t>
  </si>
  <si>
    <t>438100</t>
  </si>
  <si>
    <t>DER.PRESUP.ANUL.EJ.CTE. INSOLVENCIAS</t>
  </si>
  <si>
    <t>438101</t>
  </si>
  <si>
    <t>DER.TRIBUT.ANUL.EJ.CTE. INSOLVENCIAS</t>
  </si>
  <si>
    <t>438102</t>
  </si>
  <si>
    <t>DER.TRIBUT.ANUL.EJ.CTE. PRESCRIPCION</t>
  </si>
  <si>
    <t>439</t>
  </si>
  <si>
    <t>4390</t>
  </si>
  <si>
    <t>439000</t>
  </si>
  <si>
    <t>DER.PRESUP.CANCEL.EN ESPECIE.EJ.CERRADOS</t>
  </si>
  <si>
    <t>439001</t>
  </si>
  <si>
    <t>DER.TRIBUT.CANCEL.EN ESPECIE.EJ.CERRADOS</t>
  </si>
  <si>
    <t>4391</t>
  </si>
  <si>
    <t>439100</t>
  </si>
  <si>
    <t>DER.PRESUP.ANUL.EJ.CERR.INSOL.Y OTR.CAUS</t>
  </si>
  <si>
    <t>439101</t>
  </si>
  <si>
    <t>DER.TRIBUT.ANUL.EJ.CERR.INSOL.Y OTR.CAUS</t>
  </si>
  <si>
    <t>4392</t>
  </si>
  <si>
    <t>439200</t>
  </si>
  <si>
    <t>DER.PRESUP.ANUL.EJ.CERR.PRESCRIPCION</t>
  </si>
  <si>
    <t>439201</t>
  </si>
  <si>
    <t>DER.TRIBUT.ANUL.EJ.CERR.PRESCRIPCION</t>
  </si>
  <si>
    <t>44</t>
  </si>
  <si>
    <t>440</t>
  </si>
  <si>
    <t>4400</t>
  </si>
  <si>
    <t>DEUDORES POR IVA REPERCUTIDO</t>
  </si>
  <si>
    <t>443</t>
  </si>
  <si>
    <t>4430</t>
  </si>
  <si>
    <t>DEUDORES PRESUP. A C/P POR APLAZAMIENTO</t>
  </si>
  <si>
    <t>4431</t>
  </si>
  <si>
    <t>DEUDORES TRIBUT.A C/P POR APLAZAMIENTO</t>
  </si>
  <si>
    <t>449</t>
  </si>
  <si>
    <t>4490</t>
  </si>
  <si>
    <t>449000</t>
  </si>
  <si>
    <t>OTROS DEUDORES NO PRESUPUESTARIOS</t>
  </si>
  <si>
    <t>449006</t>
  </si>
  <si>
    <t>DFG DEUD DIF CONS-RECARG LURRALDEBUS</t>
  </si>
  <si>
    <t>4492</t>
  </si>
  <si>
    <t>DEUDORES PAGOS INDEB.NOM.(DESDE 2008)</t>
  </si>
  <si>
    <t>4493</t>
  </si>
  <si>
    <t>449301</t>
  </si>
  <si>
    <t>DEU.A HAC.FOR.POR CHEQUES Y TALONES IMP.</t>
  </si>
  <si>
    <t>449302</t>
  </si>
  <si>
    <t>DEU.A HAC.FOR.POR PAGOS DUPLI.O EXCESIV.</t>
  </si>
  <si>
    <t>449303</t>
  </si>
  <si>
    <t>DEUDORES POR PAGOS DUPLICADOS (C.T.)</t>
  </si>
  <si>
    <t>449304</t>
  </si>
  <si>
    <t>CENTRAL.BIZKAIA PENDIENTE INGRESO</t>
  </si>
  <si>
    <t>4494</t>
  </si>
  <si>
    <t>449401</t>
  </si>
  <si>
    <t>DEUDORES POR CONVENIOS QUITA Y ESPERA</t>
  </si>
  <si>
    <t>4495</t>
  </si>
  <si>
    <t>449501</t>
  </si>
  <si>
    <t>DEUDORES POR RESIDUOS PENDIENTE TRASPASO</t>
  </si>
  <si>
    <t>449502</t>
  </si>
  <si>
    <t>DEUDORES COMPENSACION DEUDAS TRIBUTARIAS</t>
  </si>
  <si>
    <t>45</t>
  </si>
  <si>
    <t>450</t>
  </si>
  <si>
    <t>4500</t>
  </si>
  <si>
    <t>D.D.R.REC.OT.ENT.PB.LIQ.CONTR.PR.ING.DIR</t>
  </si>
  <si>
    <t>4501</t>
  </si>
  <si>
    <t>D.D.R.REC.OT.ENT.PB.DECLAR.AUTOLIQ.</t>
  </si>
  <si>
    <t>4502</t>
  </si>
  <si>
    <t>D.D.R.REC.OT.ENT.PB.INGR.S/CONTR.PREVIO</t>
  </si>
  <si>
    <t>4503</t>
  </si>
  <si>
    <t>D.D.R.REC.OT.ENT.PB.LIQ.CONT.PRE.ING.REC</t>
  </si>
  <si>
    <t>451</t>
  </si>
  <si>
    <t>4510</t>
  </si>
  <si>
    <t>DERECHOS ANUL. POR RECUR.OTROS ENT. PUB.</t>
  </si>
  <si>
    <t>4519</t>
  </si>
  <si>
    <t>D.A.R.O.E.P. POR DEVOLUCION DE INGRESOS</t>
  </si>
  <si>
    <t>452</t>
  </si>
  <si>
    <t>4520</t>
  </si>
  <si>
    <t>ENTES PUBLICOS ACREEDOR POR DERECHOS</t>
  </si>
  <si>
    <t>453</t>
  </si>
  <si>
    <t>4530</t>
  </si>
  <si>
    <t>453000</t>
  </si>
  <si>
    <t>RECURSO CAMARA COMERCIO S/I.SOCIEDADES</t>
  </si>
  <si>
    <t>453001</t>
  </si>
  <si>
    <t>I.B.I. URBANA. LIQUIDACIONES</t>
  </si>
  <si>
    <t>453002</t>
  </si>
  <si>
    <t>I.B.I. URBANA. RECIBOS</t>
  </si>
  <si>
    <t>453003</t>
  </si>
  <si>
    <t>I.B.I. RUSTICA. LIQUIDACIONES</t>
  </si>
  <si>
    <t>453004</t>
  </si>
  <si>
    <t>I.B.I. RUSTICA. RECIBOS</t>
  </si>
  <si>
    <t>453005</t>
  </si>
  <si>
    <t>LICENCIA FISCAL INDUSTRIAL.LIQUIDACIONES</t>
  </si>
  <si>
    <t>453006</t>
  </si>
  <si>
    <t>LICENCIA FISCAL INDUSTRIAL. RECIBOS</t>
  </si>
  <si>
    <t>453007</t>
  </si>
  <si>
    <t>LICENCIA FISCAL PROFESIONAL. LIQUID.</t>
  </si>
  <si>
    <t>453008</t>
  </si>
  <si>
    <t>LICENCIA FISCAL PROFESIONAL. RECIBOS</t>
  </si>
  <si>
    <t>453009</t>
  </si>
  <si>
    <t>I. ACTIVIDADES ECONOMICAS. LIQUIDACIONES</t>
  </si>
  <si>
    <t>453010</t>
  </si>
  <si>
    <t>IMPUESTO ACTIVIDADES ECONOMICAS. RECIBOS</t>
  </si>
  <si>
    <t>453011</t>
  </si>
  <si>
    <t>IMPUESTO S/JUEGO BINGO GOBIERNO VASCO</t>
  </si>
  <si>
    <t>453012</t>
  </si>
  <si>
    <t>RECARGO TASA MAQUINAS AUTOMATICAS G.V.</t>
  </si>
  <si>
    <t>453013</t>
  </si>
  <si>
    <t>RECARGO APREMIO S/JUEGO GOBIERNO VASCO</t>
  </si>
  <si>
    <t>453014</t>
  </si>
  <si>
    <t>RECARGO APREMIO CAMARA RECURSO SOCIEDAD.</t>
  </si>
  <si>
    <t>453015</t>
  </si>
  <si>
    <t>RECARGO APREMIO S/T.LOCALES (AYUNTAM.)</t>
  </si>
  <si>
    <t>453016</t>
  </si>
  <si>
    <t>ENTES PUBLICOS. SALDO ACREEDOR</t>
  </si>
  <si>
    <t>453017</t>
  </si>
  <si>
    <t>RECURSO CAMARA DE COMERCIO S/IRPF</t>
  </si>
  <si>
    <t>453018</t>
  </si>
  <si>
    <t>RECARGO APREMIO CAMARA RECURSO S/IRPF</t>
  </si>
  <si>
    <t>453019</t>
  </si>
  <si>
    <t>ACREED.T.LOCALES DRCHOS.CANC.EN ESPECIE</t>
  </si>
  <si>
    <t>453020</t>
  </si>
  <si>
    <t>COMP.TELEFONICA EN FAVOR AYUNTAMIENTOS</t>
  </si>
  <si>
    <t>454</t>
  </si>
  <si>
    <t>4540</t>
  </si>
  <si>
    <t>DEV.INGRESOS POR REC.OTROS ENTES PUB.</t>
  </si>
  <si>
    <t>455</t>
  </si>
  <si>
    <t>4550</t>
  </si>
  <si>
    <t>ENTES PUB.POR DEV.INGRESOS PEND. PAGO</t>
  </si>
  <si>
    <t>456</t>
  </si>
  <si>
    <t>4560</t>
  </si>
  <si>
    <t>AYUNTAMIENTOS. DEUDORES PAGOS A CUENTA</t>
  </si>
  <si>
    <t>4561</t>
  </si>
  <si>
    <t>AYUNTAMIENTOS. ACREEDORES LIQ. DERECHOS</t>
  </si>
  <si>
    <t>4562</t>
  </si>
  <si>
    <t>456200</t>
  </si>
  <si>
    <t>ENTES PUBLICOS DEUDORES LIQ.CONS.2016</t>
  </si>
  <si>
    <t>456201</t>
  </si>
  <si>
    <t>ENTES PUBLICOS DEUDORES LIQ.CONS.2017</t>
  </si>
  <si>
    <t>456202</t>
  </si>
  <si>
    <t>ENTES PUBLICOS DEUDORES LIQ.CONS.2018</t>
  </si>
  <si>
    <t>4563</t>
  </si>
  <si>
    <t>456300</t>
  </si>
  <si>
    <t>GOBIERNO VASCO JUEGO. PAGOS POR LIQUID.</t>
  </si>
  <si>
    <t>4564</t>
  </si>
  <si>
    <t>456401</t>
  </si>
  <si>
    <t>CAMARA COMERCIO. I.A.E. PAGOS LIQUID.</t>
  </si>
  <si>
    <t>456402</t>
  </si>
  <si>
    <t>CAMARA COMERCIO.SOCIEDADES.PAGOS LIQ.</t>
  </si>
  <si>
    <t>456406</t>
  </si>
  <si>
    <t>CAMARA COMERCIO.IRPF.PAGOS LIQUIDACION</t>
  </si>
  <si>
    <t>456407</t>
  </si>
  <si>
    <t>GOBIERNO VASCO. PAGOS LIQUIDACION</t>
  </si>
  <si>
    <t>456408</t>
  </si>
  <si>
    <t>AYUNTAMIENTOS EJECUTIVA-PAGOS LIQUIDACIO</t>
  </si>
  <si>
    <t>457</t>
  </si>
  <si>
    <t>4570</t>
  </si>
  <si>
    <t>ACREED.POR DEV.ING.POR RECUR.OTROS ENTES</t>
  </si>
  <si>
    <t>458</t>
  </si>
  <si>
    <t>4580</t>
  </si>
  <si>
    <t>DER.CANCELADOS OTROS ENTES PUBLICOS</t>
  </si>
  <si>
    <t>47</t>
  </si>
  <si>
    <t>470</t>
  </si>
  <si>
    <t>4700</t>
  </si>
  <si>
    <t>HACIENDA PUBLICA, DEUDORA POR IVA</t>
  </si>
  <si>
    <t>4709</t>
  </si>
  <si>
    <t>ENTES PUBLICOS, DEUDOR POR DEV.IMPTOS.</t>
  </si>
  <si>
    <t>472</t>
  </si>
  <si>
    <t>4720</t>
  </si>
  <si>
    <t>HACIENDA PUBLICA, IVA SOPORTADO</t>
  </si>
  <si>
    <t>475</t>
  </si>
  <si>
    <t>4750</t>
  </si>
  <si>
    <t>HACIENDA PUBLICA, ACREEDORA POR IVA</t>
  </si>
  <si>
    <t>4751</t>
  </si>
  <si>
    <t>475100</t>
  </si>
  <si>
    <t>I.R.P.F. HONORARIOS</t>
  </si>
  <si>
    <t>475101</t>
  </si>
  <si>
    <t>I.R.P.F. NOMINAS ACTIVOS</t>
  </si>
  <si>
    <t>475102</t>
  </si>
  <si>
    <t>I.R.P.F. NOMINAS PASIVOS</t>
  </si>
  <si>
    <t>475103</t>
  </si>
  <si>
    <t>RETENCIONES DE CAPITAL MOBILIARIO</t>
  </si>
  <si>
    <t>475104</t>
  </si>
  <si>
    <t>I.R.P.F. BECAS RENDIMIENTOS DE TRABAJO</t>
  </si>
  <si>
    <t>475105</t>
  </si>
  <si>
    <t>I.R.P.F. GANADERO PORCINO</t>
  </si>
  <si>
    <t>475106</t>
  </si>
  <si>
    <t>I.R.P.F. GANADERO RESTO</t>
  </si>
  <si>
    <t>475107</t>
  </si>
  <si>
    <t>I.R.P.F. RETENC. POR CUENTA DE TERCEROS</t>
  </si>
  <si>
    <t>475108</t>
  </si>
  <si>
    <t>HDA.PUBL.ACREEDOR RET.NO RESIDENTES</t>
  </si>
  <si>
    <t>475109</t>
  </si>
  <si>
    <t>HDA.PUBL.RET.ARRENDAMIENTO INMUEBLES</t>
  </si>
  <si>
    <t>475110</t>
  </si>
  <si>
    <t>I.R.P.F. BECAS ACTIVIDADES PROFESIONALES</t>
  </si>
  <si>
    <t>475111</t>
  </si>
  <si>
    <t>I.R.P.F. BECAS AGRICOLA-GANADERA</t>
  </si>
  <si>
    <t>475112</t>
  </si>
  <si>
    <t>I.R.P.F. RETENES INCENDIOS</t>
  </si>
  <si>
    <t>475113</t>
  </si>
  <si>
    <t>I.R.P.F. MODULOS</t>
  </si>
  <si>
    <t>475114</t>
  </si>
  <si>
    <t>I.R.P.F. PREMIOS</t>
  </si>
  <si>
    <t>475115</t>
  </si>
  <si>
    <t>I.R.P.F. PERSONAL ELECCIONES MUNICIPALES</t>
  </si>
  <si>
    <t>476</t>
  </si>
  <si>
    <t>4760</t>
  </si>
  <si>
    <t>SEGURIDAD SOCIAL</t>
  </si>
  <si>
    <t>4762</t>
  </si>
  <si>
    <t>ELKARKIDETZA</t>
  </si>
  <si>
    <t>4763</t>
  </si>
  <si>
    <t>476300</t>
  </si>
  <si>
    <t>0,5% PRESTAGI</t>
  </si>
  <si>
    <t>476301</t>
  </si>
  <si>
    <t>MUTUALIDAD HACIENDA ESTATAL</t>
  </si>
  <si>
    <t>476306</t>
  </si>
  <si>
    <t>NOMINAS INSERSO</t>
  </si>
  <si>
    <t>477</t>
  </si>
  <si>
    <t>4770</t>
  </si>
  <si>
    <t>HACIENDA PUBLICA, IVA REPERCUTIDO</t>
  </si>
  <si>
    <t>49</t>
  </si>
  <si>
    <t>490</t>
  </si>
  <si>
    <t>4900</t>
  </si>
  <si>
    <t>DET.VAL.CTOS.PARA INSOLVENCIAS</t>
  </si>
  <si>
    <t>4901</t>
  </si>
  <si>
    <t>DET.VAL.CTOS.INSOLVENC. ING.AY.ESTADO</t>
  </si>
  <si>
    <t>4902</t>
  </si>
  <si>
    <t>DET.VAL.CTOS.DEVOLUC.ING.AY.ESTADO</t>
  </si>
  <si>
    <t>4903</t>
  </si>
  <si>
    <t>DET.VAL.CTOS.INSOLV.ING.CONS.AGUAS</t>
  </si>
  <si>
    <t>4904</t>
  </si>
  <si>
    <t>DET.VAL.CTOS.ING.DUD.COBRO FIN.SAAD</t>
  </si>
  <si>
    <t>4905</t>
  </si>
  <si>
    <t>DET.VAL.CTOS.DEV.INGR.GOBIERNO VASCO</t>
  </si>
  <si>
    <t>5</t>
  </si>
  <si>
    <t>52</t>
  </si>
  <si>
    <t>520</t>
  </si>
  <si>
    <t>5200</t>
  </si>
  <si>
    <t>520001</t>
  </si>
  <si>
    <t>DEUDAS C/P. KUTXABANK 8526661555</t>
  </si>
  <si>
    <t>520002</t>
  </si>
  <si>
    <t>DEUDAS C/P. B.E.I. 2007</t>
  </si>
  <si>
    <t>520003</t>
  </si>
  <si>
    <t>DEUDAS C/P. BANCO SANTANDER</t>
  </si>
  <si>
    <t>520004</t>
  </si>
  <si>
    <t>DEUDAS C/P. SABADELL 807571653388</t>
  </si>
  <si>
    <t>520005</t>
  </si>
  <si>
    <t>DEUDAS C/P. TRIODOS BANK 3000080077</t>
  </si>
  <si>
    <t>520006</t>
  </si>
  <si>
    <t>DEUDAS C/P. BANKIA. 11.901.054/69</t>
  </si>
  <si>
    <t>520007</t>
  </si>
  <si>
    <t>DEUDAS C/P. CAIXABANK 9620.310.972768-14</t>
  </si>
  <si>
    <t>520009</t>
  </si>
  <si>
    <t>DEUDAS C/P. BANKINTER 9433510003722</t>
  </si>
  <si>
    <t>520010</t>
  </si>
  <si>
    <t>DEUDAS C/P. BANKIA 180000000402849</t>
  </si>
  <si>
    <t>520012</t>
  </si>
  <si>
    <t>DEUDAS C/P. KUTXABANK 8518687151</t>
  </si>
  <si>
    <t>520013</t>
  </si>
  <si>
    <t>DEUDAS C/P. BANKOA 99/50.60742.9</t>
  </si>
  <si>
    <t>520014</t>
  </si>
  <si>
    <t>DEUDAS C/P. BBVA 135786.34</t>
  </si>
  <si>
    <t>520016</t>
  </si>
  <si>
    <t>DEUDAS C/P. BANKINTER 0510002196</t>
  </si>
  <si>
    <t>520017</t>
  </si>
  <si>
    <t>DEUDAS C/P. KUTXABANK 8524585532</t>
  </si>
  <si>
    <t>520018</t>
  </si>
  <si>
    <t>DEUDAS C/P. DEUTSCHE PFANDBRIEFBANK</t>
  </si>
  <si>
    <t>520020</t>
  </si>
  <si>
    <t>DEUDAS C/P. BBVA 0830000037</t>
  </si>
  <si>
    <t>520021</t>
  </si>
  <si>
    <t>DEUDAS C/P. BBVA 1600015775</t>
  </si>
  <si>
    <t>520022</t>
  </si>
  <si>
    <t>DEUDAS C/P. SABADELL 807533780413</t>
  </si>
  <si>
    <t>520023</t>
  </si>
  <si>
    <t>DEUDAS C/P. KUTXABANK 85258241753</t>
  </si>
  <si>
    <t>5202</t>
  </si>
  <si>
    <t>520200</t>
  </si>
  <si>
    <t>PRESTAMO A C/P KUTXABANK 8527842041</t>
  </si>
  <si>
    <t>521</t>
  </si>
  <si>
    <t>5212</t>
  </si>
  <si>
    <t>DEUDAS C/P G.V. ACDO.INTERINS.2013</t>
  </si>
  <si>
    <t>523</t>
  </si>
  <si>
    <t>5230</t>
  </si>
  <si>
    <t>523000</t>
  </si>
  <si>
    <t>ACREEDORES INMOV.C/P. P.ZARATEGI</t>
  </si>
  <si>
    <t>523001</t>
  </si>
  <si>
    <t>ACREEDORES INMOV.C/P. TXARA I</t>
  </si>
  <si>
    <t>523002</t>
  </si>
  <si>
    <t>ACREEDORES INMOV.C/P. P.MONS</t>
  </si>
  <si>
    <t>523004</t>
  </si>
  <si>
    <t>ACREEDORES INMOV.C/P. TXARA II</t>
  </si>
  <si>
    <t>526</t>
  </si>
  <si>
    <t>5260</t>
  </si>
  <si>
    <t>PASIVOS DER.FIN.C/P DESIG.INSTR.COB.</t>
  </si>
  <si>
    <t>54</t>
  </si>
  <si>
    <t>542</t>
  </si>
  <si>
    <t>5420</t>
  </si>
  <si>
    <t>542001</t>
  </si>
  <si>
    <t>CREDITO C/P AYUNTAMIENTOS DEL T.H.G.</t>
  </si>
  <si>
    <t>544</t>
  </si>
  <si>
    <t>5440</t>
  </si>
  <si>
    <t>CREDITOS A CORTO PLAZO AL PERSONAL</t>
  </si>
  <si>
    <t>55</t>
  </si>
  <si>
    <t>554</t>
  </si>
  <si>
    <t>5540</t>
  </si>
  <si>
    <t>I.P.A. EN C/C DE ENTIDADES BANCARIAS</t>
  </si>
  <si>
    <t>5541</t>
  </si>
  <si>
    <t>I.P.A. EN CAJA</t>
  </si>
  <si>
    <t>5542</t>
  </si>
  <si>
    <t>554202</t>
  </si>
  <si>
    <t>I.P.A. DEUDAS Y PRESTAMOS</t>
  </si>
  <si>
    <t>554204</t>
  </si>
  <si>
    <t>I.P.A. CUENTAS DE CREDITO</t>
  </si>
  <si>
    <t>5543</t>
  </si>
  <si>
    <t>554300</t>
  </si>
  <si>
    <t>TRANSF.BANCARIAS PTES.APLICACION (C.T.)</t>
  </si>
  <si>
    <t>554301</t>
  </si>
  <si>
    <t>INGR.ENT.COLABOR.DECLARACIONES (C.T.)</t>
  </si>
  <si>
    <t>554302</t>
  </si>
  <si>
    <t>INGR.ENT.COLABOR.NOTIFICACIONES (C.T.)</t>
  </si>
  <si>
    <t>554303</t>
  </si>
  <si>
    <t>DEPOSITOS PEND. APLIC. DEFIN. (C.T.)</t>
  </si>
  <si>
    <t>554304</t>
  </si>
  <si>
    <t>INGR.CENTRALIZ.OTRAS HDAS.FORALES (C.T.)</t>
  </si>
  <si>
    <t>554305</t>
  </si>
  <si>
    <t>TRANSF.OTRAS HACIENDAS FORALES (C.T.)</t>
  </si>
  <si>
    <t>554306</t>
  </si>
  <si>
    <t>INGRESOS CUENTA RESERVADA (C.T.)</t>
  </si>
  <si>
    <t>554307</t>
  </si>
  <si>
    <t>INGR.ENTID.COLAB.RECAUD.EJECUTIVA (C.T.)</t>
  </si>
  <si>
    <t>554308</t>
  </si>
  <si>
    <t>RECAUD.EJEC.EMBARGOS JUDICIALES (C.T.)</t>
  </si>
  <si>
    <t>554309</t>
  </si>
  <si>
    <t>TRANSFERENCIA AJUSTE IVA (C.T.)</t>
  </si>
  <si>
    <t>554310</t>
  </si>
  <si>
    <t>TRANSF.AJUSTE IMP. ESPECIALES (C.T.)</t>
  </si>
  <si>
    <t>554311</t>
  </si>
  <si>
    <t>INGRESOS ENTID.COLABORAD.DOMICIL.(C.T.)</t>
  </si>
  <si>
    <t>554312</t>
  </si>
  <si>
    <t>INGRESOS TELEMATICOS DECLARACIONES (CT)</t>
  </si>
  <si>
    <t>554313</t>
  </si>
  <si>
    <t>INGRESOS DERIVACIONES APLAZADAS</t>
  </si>
  <si>
    <t>5544</t>
  </si>
  <si>
    <t>554400</t>
  </si>
  <si>
    <t>INGRE.PEND.APLICACION CICLOS HACIENDA</t>
  </si>
  <si>
    <t>554401</t>
  </si>
  <si>
    <t>ING.PEND.APLIC.RECAUD.EJEC.TRANSFERENCIA</t>
  </si>
  <si>
    <t>554402</t>
  </si>
  <si>
    <t>ING.PEND.APLIC.OTRAS DIPUTACIONES</t>
  </si>
  <si>
    <t>554403</t>
  </si>
  <si>
    <t>ING.PEND.APLICACION. CUENTA RESERVADA</t>
  </si>
  <si>
    <t>554404</t>
  </si>
  <si>
    <t>ING.PEND.APLIC.RESTO INGRESOS HACIENDA</t>
  </si>
  <si>
    <t>554405</t>
  </si>
  <si>
    <t>ING.PEND.APLIC.ENT.COLAB.REC.EJECUTIVA</t>
  </si>
  <si>
    <t>554406</t>
  </si>
  <si>
    <t>ING.PEND.APLIC.REINT.DEVOL.INGRESOS</t>
  </si>
  <si>
    <t>554407</t>
  </si>
  <si>
    <t>ING.PEND.APLIC.INGRESOS AJUSTE I.V.A.</t>
  </si>
  <si>
    <t>554408</t>
  </si>
  <si>
    <t>ING.PEND.APLIC.EMBARGOS JUDICIALES</t>
  </si>
  <si>
    <t>5545</t>
  </si>
  <si>
    <t>554500</t>
  </si>
  <si>
    <t>I.P.A. INGRESOS FINANCIEROS CENTRALES</t>
  </si>
  <si>
    <t>554503</t>
  </si>
  <si>
    <t>I.P.A. INGRESOS FINANCIEROS FUNDAC.</t>
  </si>
  <si>
    <t>5547</t>
  </si>
  <si>
    <t>554701</t>
  </si>
  <si>
    <t>ING.PEND.APLIC.C.RESTR.REC.ZONA 1(C.T.)</t>
  </si>
  <si>
    <t>554702</t>
  </si>
  <si>
    <t>I.P.A.C.RESTR.REC.ZONA 1 NO IDENTIFICADO</t>
  </si>
  <si>
    <t>554704</t>
  </si>
  <si>
    <t>I.P.A.C.RESTR.REC.APLAZAM.NO IDENTIFIC.</t>
  </si>
  <si>
    <t>5548</t>
  </si>
  <si>
    <t>554801</t>
  </si>
  <si>
    <t>IPA-CTA.RESTR.GOBER.Y COM.SDAD.-BOG</t>
  </si>
  <si>
    <t>554802</t>
  </si>
  <si>
    <t>IPA-C.RES.GOB.Y COM.SDAD.-C.PUBLICAC.</t>
  </si>
  <si>
    <t>554804</t>
  </si>
  <si>
    <t>IPA-C.RES.MOVILIDAD Y O.TERR-ALQ.VIVIEN</t>
  </si>
  <si>
    <t>554805</t>
  </si>
  <si>
    <t>IPA-C.RES.POL.SOC.-REINT.PRESTACIONES</t>
  </si>
  <si>
    <t>554806</t>
  </si>
  <si>
    <t>IPA-C.RES.POLITICA SOCIAL.C.G.EIBAR</t>
  </si>
  <si>
    <t>554807</t>
  </si>
  <si>
    <t>IPA-C.RES.CULT.TUR.JUV. Y DEP.-ALBERGUES</t>
  </si>
  <si>
    <t>554808</t>
  </si>
  <si>
    <t>IPA-C.RESTR.CULT.TU,JUV.Y DEPORTE-P.CULT</t>
  </si>
  <si>
    <t>554810</t>
  </si>
  <si>
    <t>IPA-CTA.RESTR.MOV.Y ORD.TERRI-TRANSPOR.</t>
  </si>
  <si>
    <t>554811</t>
  </si>
  <si>
    <t>IPA-CTA.RESTR.I.VIARIAS.EXPLOTACION</t>
  </si>
  <si>
    <t>554812</t>
  </si>
  <si>
    <t>IPA-C.RES.MOV.Y ORD.TERRI-MULTAS</t>
  </si>
  <si>
    <t>554813</t>
  </si>
  <si>
    <t>IPA-C.RES.INFRAESTR.VIARIAS-CARRETERAS</t>
  </si>
  <si>
    <t>554818</t>
  </si>
  <si>
    <t>IPA-C.M.AMB.Y OO.HH.-VENTA.EN.EST.FOTO</t>
  </si>
  <si>
    <t>554819</t>
  </si>
  <si>
    <t>IPA-BARRIDO C/57 PASARELA DE PAGOS</t>
  </si>
  <si>
    <t>554824</t>
  </si>
  <si>
    <t>IPA-LIQUID.C/57 CENTRO PUBLICACIONES</t>
  </si>
  <si>
    <t>554826</t>
  </si>
  <si>
    <t>IPA-LIQUID.C/57 LICENCIAS CAZA Y PESCA</t>
  </si>
  <si>
    <t>554830</t>
  </si>
  <si>
    <t>IPA-C.RES.INGR.DEPART.NO NORMALIZADOS</t>
  </si>
  <si>
    <t>5549</t>
  </si>
  <si>
    <t>554900</t>
  </si>
  <si>
    <t>OTROS INGRESOS PENDIENTES DE APLICACION</t>
  </si>
  <si>
    <t>554901</t>
  </si>
  <si>
    <t>PERSONAL. DTOS. SOBRE ANTICIPOS NOMINA</t>
  </si>
  <si>
    <t>554902</t>
  </si>
  <si>
    <t>PERSONAL. OTROS DESCUENTOS NOMINA</t>
  </si>
  <si>
    <t>554903</t>
  </si>
  <si>
    <t>PERSONAL. AMORTIZACION ANTICIPOS</t>
  </si>
  <si>
    <t>554904</t>
  </si>
  <si>
    <t>ACREEDORES POR DIFERENCIAS EN NOMINA</t>
  </si>
  <si>
    <t>554905</t>
  </si>
  <si>
    <t>ACREEDORES POR NOMINA</t>
  </si>
  <si>
    <t>554908</t>
  </si>
  <si>
    <t>FONDO FIJO: CTA.AUTORIZADA.INGRES.DPTOS.</t>
  </si>
  <si>
    <t>554909</t>
  </si>
  <si>
    <t>FONDO FIJO: CTA.AUTORIZADA.GASTOS DPTOS.</t>
  </si>
  <si>
    <t>554910</t>
  </si>
  <si>
    <t>FONDO FIJO: CTA.AUTORIZADA. DEPOSITOS</t>
  </si>
  <si>
    <t>554911</t>
  </si>
  <si>
    <t>ENTES PUBL.INGRESOS PENDIENTES LIQUIDAR</t>
  </si>
  <si>
    <t>554912</t>
  </si>
  <si>
    <t>I.P.A.CTA. DEP.M.RURAL Y EQ.TERRITORIAL</t>
  </si>
  <si>
    <t>554913</t>
  </si>
  <si>
    <t>I.P.A.CTA.MEJORAS M.RURAL Y EQ.TERRIT.</t>
  </si>
  <si>
    <t>555</t>
  </si>
  <si>
    <t>5551</t>
  </si>
  <si>
    <t>555101</t>
  </si>
  <si>
    <t>P.P.A. DE OTROS PRESTAMOS</t>
  </si>
  <si>
    <t>555104</t>
  </si>
  <si>
    <t>P.P.A. DE CUENTAS DE CREDITO</t>
  </si>
  <si>
    <t>5552</t>
  </si>
  <si>
    <t>555202</t>
  </si>
  <si>
    <t>P.P.A. DE PAGOS AL EXTERIOR</t>
  </si>
  <si>
    <t>5553</t>
  </si>
  <si>
    <t>P.P.A. DE DEVOLUCIONES DE HACIENDA FORAL</t>
  </si>
  <si>
    <t>5554</t>
  </si>
  <si>
    <t>P.P.A. DE NOMINA DEL PERSONAL</t>
  </si>
  <si>
    <t>5556</t>
  </si>
  <si>
    <t>P.P.A. DE CUPO Y APORTACIONES CAPV</t>
  </si>
  <si>
    <t>5557</t>
  </si>
  <si>
    <t>P.P.A. DE DEBITOS EN C/C DE ENT.BAN.</t>
  </si>
  <si>
    <t>5558</t>
  </si>
  <si>
    <t>P.P.A. DE PENSIONES</t>
  </si>
  <si>
    <t>5559</t>
  </si>
  <si>
    <t>555901</t>
  </si>
  <si>
    <t>INGRESOS APLICACION ANTICIPADA (C.T.)</t>
  </si>
  <si>
    <t>557</t>
  </si>
  <si>
    <t>5570</t>
  </si>
  <si>
    <t>FORMALIZACION</t>
  </si>
  <si>
    <t>5571</t>
  </si>
  <si>
    <t>FORMALIZACION POR RECTIFICACION</t>
  </si>
  <si>
    <t>5572</t>
  </si>
  <si>
    <t>FORMALIZACIONES CONTABILIDAD TRIBUTARIA</t>
  </si>
  <si>
    <t>5573</t>
  </si>
  <si>
    <t>FORMALIZACION REINTEGRO</t>
  </si>
  <si>
    <t>5574</t>
  </si>
  <si>
    <t>FORMALIZ.COMPENS.PPTO. Y CONT.TRIBUTARIA</t>
  </si>
  <si>
    <t>5575</t>
  </si>
  <si>
    <t>FORMAL.COMPENS.DEVOLUC.INGRESOS TRIBUT.</t>
  </si>
  <si>
    <t>5577</t>
  </si>
  <si>
    <t>COBROS EN ESPECIE. CONTAB.TRIBUTARIA</t>
  </si>
  <si>
    <t>5578</t>
  </si>
  <si>
    <t>FORMALIZACIONES TESORERIA</t>
  </si>
  <si>
    <t>5579</t>
  </si>
  <si>
    <t>FORM.COMPENS.PAGOS PRES.Y DEUDAS TRIBUT.</t>
  </si>
  <si>
    <t>558</t>
  </si>
  <si>
    <t>5580</t>
  </si>
  <si>
    <t>ANTICIPOS CONCEDIDOS. FONDO MANIOBRA</t>
  </si>
  <si>
    <t>559</t>
  </si>
  <si>
    <t>5590</t>
  </si>
  <si>
    <t>OTRAS PARTIDAS PENDIENTES DE APLICACION</t>
  </si>
  <si>
    <t>56</t>
  </si>
  <si>
    <t>560</t>
  </si>
  <si>
    <t>5600</t>
  </si>
  <si>
    <t>560000</t>
  </si>
  <si>
    <t>FIANZAS RECIBIDAS C/P, DEFINITIVAS</t>
  </si>
  <si>
    <t>560001</t>
  </si>
  <si>
    <t>FIANZAS RECIBIDAS C/P, PROVISIONALES</t>
  </si>
  <si>
    <t>560004</t>
  </si>
  <si>
    <t>FIANZAS GARANTIA PAGO DEUDAS TRIBUTARIAS</t>
  </si>
  <si>
    <t>560015</t>
  </si>
  <si>
    <t>FIANZAS DEF.GOBERNANZA Y COM. SOCIEDAD</t>
  </si>
  <si>
    <t>560016</t>
  </si>
  <si>
    <t>FIANZAS DEFINITIVAS INNOVACION</t>
  </si>
  <si>
    <t>560017</t>
  </si>
  <si>
    <t>FIANZAS DEF.INF.VIARIAS-SECRET.TECNICA</t>
  </si>
  <si>
    <t>560018</t>
  </si>
  <si>
    <t>FIANZAS DEF.INF.VIARIAS-EXPLOTACION</t>
  </si>
  <si>
    <t>560019</t>
  </si>
  <si>
    <t>FIANZAS DEFINITIVAS. TRANSPORTES</t>
  </si>
  <si>
    <t>560020</t>
  </si>
  <si>
    <t>FIANZAS DEFIN.HACIENDA Y FINANZAS</t>
  </si>
  <si>
    <t>560021</t>
  </si>
  <si>
    <t>FIANZAS DEFIN.GABINETE DIPUTADO GENERAL</t>
  </si>
  <si>
    <t>560022</t>
  </si>
  <si>
    <t>FIANZAS DEFIN.OBRAS HIDRAULICAS</t>
  </si>
  <si>
    <t>560023</t>
  </si>
  <si>
    <t>FIANZAS DEFIN.ORDENACION DEL TERRITORIO</t>
  </si>
  <si>
    <t>560024</t>
  </si>
  <si>
    <t>FIANZAS DEFINITIVAS. DEPORTES</t>
  </si>
  <si>
    <t>560025</t>
  </si>
  <si>
    <t>FIANZAS DEFINITIVAS. CULTURA</t>
  </si>
  <si>
    <t>560026</t>
  </si>
  <si>
    <t>FIANZAS DEFINITIVAS. AGRICULTURA Y D.R.</t>
  </si>
  <si>
    <t>560027</t>
  </si>
  <si>
    <t>FIANZAS DEFINITIVAS. MONTES</t>
  </si>
  <si>
    <t>560028</t>
  </si>
  <si>
    <t>FIANZAS DEFINITIVAS. MEDIO AMBIENTE</t>
  </si>
  <si>
    <t>560029</t>
  </si>
  <si>
    <t>FIANZAS DEFINITIVAS. POLITICA SOCIAL</t>
  </si>
  <si>
    <t>560030</t>
  </si>
  <si>
    <t>FIANZAS DEFINITIVAS. JUVENTUD</t>
  </si>
  <si>
    <t>560031</t>
  </si>
  <si>
    <t>FIANZAS DEFINITIVAS. COOPERACION</t>
  </si>
  <si>
    <t>560032</t>
  </si>
  <si>
    <t>FIANZAS DEFINITIVAS. EUSKERA</t>
  </si>
  <si>
    <t>560033</t>
  </si>
  <si>
    <t>FIANZAS DEFINITIVAS. BIDEGI</t>
  </si>
  <si>
    <t>560034</t>
  </si>
  <si>
    <t>FIANZAS DEFINITIVAS. EQUIL.TERRITORIAL</t>
  </si>
  <si>
    <t>560035</t>
  </si>
  <si>
    <t>FIANZAS PROV.GOBERNANZA Y COM. SOCIEDAD</t>
  </si>
  <si>
    <t>560036</t>
  </si>
  <si>
    <t>FIANZAS PROV.INNOV. Y TURISMO</t>
  </si>
  <si>
    <t>560037</t>
  </si>
  <si>
    <t>FIANZAS PROV.INF.VIARIAS-SECRET.TECNICA</t>
  </si>
  <si>
    <t>560038</t>
  </si>
  <si>
    <t>FIANZAS PROV.INF.VIARIAS-EXPLOTACION</t>
  </si>
  <si>
    <t>560039</t>
  </si>
  <si>
    <t>FIANZAS PROVISIONALES. TRANSPORTES</t>
  </si>
  <si>
    <t>560040</t>
  </si>
  <si>
    <t>FIANZAS PROV.HACIENDA Y FIN.S.TECNICA</t>
  </si>
  <si>
    <t>560041</t>
  </si>
  <si>
    <t>FIANZAS DEFINITIVAS. TURISMO</t>
  </si>
  <si>
    <t>560042</t>
  </si>
  <si>
    <t>FIANZAS PROV.OBRAS HIDRAULICAS</t>
  </si>
  <si>
    <t>560043</t>
  </si>
  <si>
    <t>FIANZAS PROV.M.AMB.ORD.TERR.SEC.TECNICA</t>
  </si>
  <si>
    <t>560044</t>
  </si>
  <si>
    <t>FIANZAS PROVISIONALES. DEPORTES</t>
  </si>
  <si>
    <t>560045</t>
  </si>
  <si>
    <t>FIANZAS PROVISIONALES.CULTURA</t>
  </si>
  <si>
    <t>560046</t>
  </si>
  <si>
    <t>FIANZAS PROVISIONALES. AGRICULTURA Y D.R</t>
  </si>
  <si>
    <t>560047</t>
  </si>
  <si>
    <t>FIANZAS PROVISIONALES. MONTES</t>
  </si>
  <si>
    <t>560048</t>
  </si>
  <si>
    <t>FIANZAS PROVISIONALES. MEDIO AMBIENTE</t>
  </si>
  <si>
    <t>560049</t>
  </si>
  <si>
    <t>FIANZAS PROV.POLITICA SOCIAL-SEC.TEC.</t>
  </si>
  <si>
    <t>560050</t>
  </si>
  <si>
    <t>FIANZAS PROVISIONALES. JUVENTUD</t>
  </si>
  <si>
    <t>560070</t>
  </si>
  <si>
    <t>FIANZAS PENDIENTES APLICAC.DEPARTAMENTOS</t>
  </si>
  <si>
    <t>5601</t>
  </si>
  <si>
    <t>560100</t>
  </si>
  <si>
    <t>FIANZAS GARANTIA ANTE OTROS ORGANISMOS</t>
  </si>
  <si>
    <t>561</t>
  </si>
  <si>
    <t>5610</t>
  </si>
  <si>
    <t>561000</t>
  </si>
  <si>
    <t>DEPO.REC.A C/PLAZO.FUN.RODR.MERC.ZUAZOLA</t>
  </si>
  <si>
    <t>561001</t>
  </si>
  <si>
    <t>DEPO.REC.A C/PLAZO.TESTA.JOSE MATIA CAL.</t>
  </si>
  <si>
    <t>561004</t>
  </si>
  <si>
    <t>DEPOS.RECIB.GTIA.PAGO TRIBUTOS Y SANC.</t>
  </si>
  <si>
    <t>561005</t>
  </si>
  <si>
    <t>DEPOSITOS IMPUESTOS ESPECIALES</t>
  </si>
  <si>
    <t>561009</t>
  </si>
  <si>
    <t>DEPOSITOS TASACIONES PERICIALES HACIENDA</t>
  </si>
  <si>
    <t>561010</t>
  </si>
  <si>
    <t>DEPOSITO LEGADO AMPARO GASTON ECHEVERRIA</t>
  </si>
  <si>
    <t>565</t>
  </si>
  <si>
    <t>5650</t>
  </si>
  <si>
    <t>FIANZAS CONSTITUIDAS A CORTO PLAZO</t>
  </si>
  <si>
    <t>566</t>
  </si>
  <si>
    <t>5660</t>
  </si>
  <si>
    <t>DEPOSITOS CONSTITUIDOS A CORTO PLAZO</t>
  </si>
  <si>
    <t>57</t>
  </si>
  <si>
    <t>570</t>
  </si>
  <si>
    <t>5700</t>
  </si>
  <si>
    <t>CAJA. EN METALICO</t>
  </si>
  <si>
    <t>5701</t>
  </si>
  <si>
    <t>CAJA. EN TALONES</t>
  </si>
  <si>
    <t>5702</t>
  </si>
  <si>
    <t>CAJA.MONEDA EXTRANJERA NO CONVERTIBLE</t>
  </si>
  <si>
    <t>571</t>
  </si>
  <si>
    <t>5710</t>
  </si>
  <si>
    <t>571000</t>
  </si>
  <si>
    <t>KUTXABANK 1061070594</t>
  </si>
  <si>
    <t>571001</t>
  </si>
  <si>
    <t>BBVA 0000252813</t>
  </si>
  <si>
    <t>571002</t>
  </si>
  <si>
    <t>CAJA LABORAL 0600900038</t>
  </si>
  <si>
    <t>571003</t>
  </si>
  <si>
    <t>BANCO ESPAñA 0253642003</t>
  </si>
  <si>
    <t>571006</t>
  </si>
  <si>
    <t>B.SANTANDER CENTRAL HISPANO 2016126587</t>
  </si>
  <si>
    <t>571007</t>
  </si>
  <si>
    <t>BANKOA 0010032229</t>
  </si>
  <si>
    <t>571008</t>
  </si>
  <si>
    <t>BANKINTER 0100008703</t>
  </si>
  <si>
    <t>571009</t>
  </si>
  <si>
    <t>BANCO POPULAR ESPAñOL 0660000467</t>
  </si>
  <si>
    <t>571010</t>
  </si>
  <si>
    <t>TARGOBANK 0216 2899 66 8000076198</t>
  </si>
  <si>
    <t>571014</t>
  </si>
  <si>
    <t>IBERCAJA 0330006246</t>
  </si>
  <si>
    <t>571016</t>
  </si>
  <si>
    <t>LA CAIXA 0200103778</t>
  </si>
  <si>
    <t>571020</t>
  </si>
  <si>
    <t>DEUTSCHE BANK 4290050082</t>
  </si>
  <si>
    <t>571022</t>
  </si>
  <si>
    <t>BANCO SABADELL 0001011704</t>
  </si>
  <si>
    <t>571023</t>
  </si>
  <si>
    <t>CAJA MADRID 6000019447</t>
  </si>
  <si>
    <t>571024</t>
  </si>
  <si>
    <t>CAJA DE ARQUITECTOS 0000004149</t>
  </si>
  <si>
    <t>571026</t>
  </si>
  <si>
    <t>CAJA RURAL DE NAVARRA 0704561026</t>
  </si>
  <si>
    <t>571028</t>
  </si>
  <si>
    <t>CAJA RURAL DE NAVARRA 1368640320</t>
  </si>
  <si>
    <t>573</t>
  </si>
  <si>
    <t>5730</t>
  </si>
  <si>
    <t>TESORERIA: CTA.AUTORIZADA. INGRES.DPTOS.</t>
  </si>
  <si>
    <t>5731</t>
  </si>
  <si>
    <t>TESORERIA: CTA.AUTORIZADA. DEPOSITOS</t>
  </si>
  <si>
    <t>5732</t>
  </si>
  <si>
    <t>CTA.AUTOR.FIANZAS.KUTXABANK 1062462774</t>
  </si>
  <si>
    <t>575</t>
  </si>
  <si>
    <t>5751</t>
  </si>
  <si>
    <t>TESORERIA: CTA.AUTORIZADA. GASTOS DPTOS.</t>
  </si>
  <si>
    <t>5752</t>
  </si>
  <si>
    <t>CTA.AUT.FEOGA-GARANTIA KUTXA 1062170294</t>
  </si>
  <si>
    <t>58</t>
  </si>
  <si>
    <t>589</t>
  </si>
  <si>
    <t>5890</t>
  </si>
  <si>
    <t>PROVISION PARA CCII A C/P</t>
  </si>
  <si>
    <t>6</t>
  </si>
  <si>
    <t>60</t>
  </si>
  <si>
    <t>602</t>
  </si>
  <si>
    <t>6020</t>
  </si>
  <si>
    <t>602001</t>
  </si>
  <si>
    <t>SUMINISTRO DE COMBUSTIBLE Y GAS</t>
  </si>
  <si>
    <t>602012</t>
  </si>
  <si>
    <t>SUMINISTRO DE OTROS PRODUCTOS</t>
  </si>
  <si>
    <t>602013</t>
  </si>
  <si>
    <t>MATERIAL ORDINARIO NO INVENTARIABLE</t>
  </si>
  <si>
    <t>602014</t>
  </si>
  <si>
    <t>OTRO MATERIAL NO INVENTARIABLE</t>
  </si>
  <si>
    <t>62</t>
  </si>
  <si>
    <t>620</t>
  </si>
  <si>
    <t>6200</t>
  </si>
  <si>
    <t>GASTOS INVEST.Y DESARROLLO EJERCICIO</t>
  </si>
  <si>
    <t>621</t>
  </si>
  <si>
    <t>6210</t>
  </si>
  <si>
    <t>ARRENDTOS.DE TERRENOS Y BIENES NATURALES</t>
  </si>
  <si>
    <t>6211</t>
  </si>
  <si>
    <t>ARRENDTOS.DE EDIF.Y OTRAS CONSTRUCCIONES</t>
  </si>
  <si>
    <t>6212</t>
  </si>
  <si>
    <t>ARRENDTOS.DE MAQU.,INSTAL.Y UTILLAJE</t>
  </si>
  <si>
    <t>6213</t>
  </si>
  <si>
    <t>621301</t>
  </si>
  <si>
    <t>ARRENDAMIENTO DE MATERIAL DE TRANSPORTE</t>
  </si>
  <si>
    <t>621302</t>
  </si>
  <si>
    <t>ARRENDAMIENTO MATERIAL TRANSPORTE A L/P</t>
  </si>
  <si>
    <t>6214</t>
  </si>
  <si>
    <t>621401</t>
  </si>
  <si>
    <t>ARRENDAMIENTO DE MOBILIARIO Y ENSERES</t>
  </si>
  <si>
    <t>621402</t>
  </si>
  <si>
    <t>ARRENDAMIENTO MOBILIARIO Y ENSERES L/P</t>
  </si>
  <si>
    <t>6215</t>
  </si>
  <si>
    <t>621501</t>
  </si>
  <si>
    <t>ARREND. EQUIPOS PROCESO DE INFORMACION</t>
  </si>
  <si>
    <t>621502</t>
  </si>
  <si>
    <t>ARREND.EQUIPOS PROCESO INFORMACION L/P</t>
  </si>
  <si>
    <t>6216</t>
  </si>
  <si>
    <t>ARRENDAMIENTO DE PROGRAMAS INFORMATICOS</t>
  </si>
  <si>
    <t>6219</t>
  </si>
  <si>
    <t>CANONES</t>
  </si>
  <si>
    <t>622</t>
  </si>
  <si>
    <t>6220</t>
  </si>
  <si>
    <t>622000</t>
  </si>
  <si>
    <t>REPAR.Y CONSER.DE TERR.Y BIENES NATUR.</t>
  </si>
  <si>
    <t>622002</t>
  </si>
  <si>
    <t>REPAR.Y CONSER.DE EDIF.Y OTRAS CONSTR.</t>
  </si>
  <si>
    <t>622003</t>
  </si>
  <si>
    <t>REPAR.Y CONSER.DE MAQU.,INST.Y UTILLAJE</t>
  </si>
  <si>
    <t>622004</t>
  </si>
  <si>
    <t>REPAR.Y CONSERVACION MATERIAL TRANSPORTE</t>
  </si>
  <si>
    <t>622005</t>
  </si>
  <si>
    <t>REPAR.Y CONSER.DE MOBILIARIO Y ENSERES</t>
  </si>
  <si>
    <t>622006</t>
  </si>
  <si>
    <t>REPAR.Y CONSER.DE EQUI.PARA PROC.DE INF.</t>
  </si>
  <si>
    <t>622007</t>
  </si>
  <si>
    <t>REPAR.Y CONSER.DE CARR.CAMI.Y PIS.FORES.</t>
  </si>
  <si>
    <t>622008</t>
  </si>
  <si>
    <t>REPAR.Y CONSER.DE CONSTRUCCIONES ESPEC.</t>
  </si>
  <si>
    <t>622009</t>
  </si>
  <si>
    <t>REPARACION Y CONSERVAC.OTRO INMOVILIZADO</t>
  </si>
  <si>
    <t>6221</t>
  </si>
  <si>
    <t>CONSERVACION CARRETERAS (CAPITULO 6)</t>
  </si>
  <si>
    <t>6222</t>
  </si>
  <si>
    <t>622200</t>
  </si>
  <si>
    <t>LIMPIEZA DE PLAYAS</t>
  </si>
  <si>
    <t>622201</t>
  </si>
  <si>
    <t>LIMPIEZA</t>
  </si>
  <si>
    <t>622202</t>
  </si>
  <si>
    <t>RECOGIDA DE RESIDUOS</t>
  </si>
  <si>
    <t>622203</t>
  </si>
  <si>
    <t>SEGURIDAD</t>
  </si>
  <si>
    <t>622204</t>
  </si>
  <si>
    <t>CUADRILLAS DE RETENES</t>
  </si>
  <si>
    <t>622205</t>
  </si>
  <si>
    <t>SERVICIOS ASISTENCIALES</t>
  </si>
  <si>
    <t>622206</t>
  </si>
  <si>
    <t>DOTACION SERVICIOS NUEVOS</t>
  </si>
  <si>
    <t>622207</t>
  </si>
  <si>
    <t>OTROS GASTOS DIVERSOS</t>
  </si>
  <si>
    <t>622208</t>
  </si>
  <si>
    <t>OTROS TRABAJOS</t>
  </si>
  <si>
    <t>6228</t>
  </si>
  <si>
    <t>INFRAESTRUCTURAS, CONSERVACION</t>
  </si>
  <si>
    <t>623</t>
  </si>
  <si>
    <t>6230</t>
  </si>
  <si>
    <t>ESTUDIOS Y DICTAMENES</t>
  </si>
  <si>
    <t>6231</t>
  </si>
  <si>
    <t>GASTOS Y COSTAS JUDICIALES</t>
  </si>
  <si>
    <t>6232</t>
  </si>
  <si>
    <t>SERVICIO DE DOCUMENTACION E INFORMACION</t>
  </si>
  <si>
    <t>6233</t>
  </si>
  <si>
    <t>VALORAC.,PER.,VERIFIC.Y GTOS.REGISTRAL.</t>
  </si>
  <si>
    <t>6234</t>
  </si>
  <si>
    <t>CONTRATOS SOCIO CULTURALES Y DEPORTIVOS</t>
  </si>
  <si>
    <t>6235</t>
  </si>
  <si>
    <t>SERVICIOS DE TRADUCCION</t>
  </si>
  <si>
    <t>6239</t>
  </si>
  <si>
    <t>624</t>
  </si>
  <si>
    <t>6240</t>
  </si>
  <si>
    <t>TRANSPORTES. CONTRATOS EXTERIORES</t>
  </si>
  <si>
    <t>625</t>
  </si>
  <si>
    <t>6250</t>
  </si>
  <si>
    <t>PRIMAS DE SEGUROS DE EDIFICIOS Y LOCALES</t>
  </si>
  <si>
    <t>6251</t>
  </si>
  <si>
    <t>PRIMAS DE SEGUROS DE VEHICULOS</t>
  </si>
  <si>
    <t>6253</t>
  </si>
  <si>
    <t>PRIMAS DE SEGUROS PERSONALES</t>
  </si>
  <si>
    <t>6254</t>
  </si>
  <si>
    <t>PRIMAS DE SEGUROS DE OBRAS DE ARTE</t>
  </si>
  <si>
    <t>6255</t>
  </si>
  <si>
    <t>PRIMAS DE SEGUROS DE RESPONSABIL. CIVIL</t>
  </si>
  <si>
    <t>6259</t>
  </si>
  <si>
    <t>PRIMAS DE SEGUROS. OTROS RIESGOS</t>
  </si>
  <si>
    <t>627</t>
  </si>
  <si>
    <t>6270</t>
  </si>
  <si>
    <t>GTO.ACTOS OFICIALES Y ATENC.PROTOCOL.</t>
  </si>
  <si>
    <t>6271</t>
  </si>
  <si>
    <t>PUBLICIDAD Y PROPAGANDA</t>
  </si>
  <si>
    <t>6272</t>
  </si>
  <si>
    <t>PUBLICACIONES</t>
  </si>
  <si>
    <t>6273</t>
  </si>
  <si>
    <t>EXPOSICIONES Y CERTAMENES</t>
  </si>
  <si>
    <t>628</t>
  </si>
  <si>
    <t>6280</t>
  </si>
  <si>
    <t>628002</t>
  </si>
  <si>
    <t>SUMINISTRO DE ENERGIA ELECTRICA</t>
  </si>
  <si>
    <t>628003</t>
  </si>
  <si>
    <t>SUMINISTRO DE AGUA</t>
  </si>
  <si>
    <t>628004</t>
  </si>
  <si>
    <t>SUMINISTRO DE VESTUARIO Y UNIFORMES</t>
  </si>
  <si>
    <t>628005</t>
  </si>
  <si>
    <t>SUMINISTRO DE PRODUCTOS ALIMENTICIOS</t>
  </si>
  <si>
    <t>628006</t>
  </si>
  <si>
    <t>SUMINISTRO DE MENAJE DOMESTICO</t>
  </si>
  <si>
    <t>628007</t>
  </si>
  <si>
    <t>SUMINISTRO DE UTILES Y HERRAMIENTAS</t>
  </si>
  <si>
    <t>628008</t>
  </si>
  <si>
    <t>SUMINISTRO PROD.FARMAC.Y MAT.SANITARIO</t>
  </si>
  <si>
    <t>628009</t>
  </si>
  <si>
    <t>SUMINISTRO DE PRODUCTOS LIMPIEZA Y ASEO</t>
  </si>
  <si>
    <t>628010</t>
  </si>
  <si>
    <t>SUMINISTRO DE IMPRESOS</t>
  </si>
  <si>
    <t>628011</t>
  </si>
  <si>
    <t>SUMINISTRO DE MATERIALES ESPECIALES</t>
  </si>
  <si>
    <t>628012</t>
  </si>
  <si>
    <t>SUMINISTRO PROD.AGRAR.GANAD.FORESTALES</t>
  </si>
  <si>
    <t>628013</t>
  </si>
  <si>
    <t>SUMINISTRO PRODUCTOS PARA CARRETERAS,ETC</t>
  </si>
  <si>
    <t>628014</t>
  </si>
  <si>
    <t>SUMINISTRO MAT.ELECTRICO, ELECTRON.Y COM</t>
  </si>
  <si>
    <t>629</t>
  </si>
  <si>
    <t>6290</t>
  </si>
  <si>
    <t>629000</t>
  </si>
  <si>
    <t>COMUNICACIONES TELEFONICAS</t>
  </si>
  <si>
    <t>629001</t>
  </si>
  <si>
    <t>COMUNICAC.POSTALES, TELEGRAFICAS Y TELEX</t>
  </si>
  <si>
    <t>629002</t>
  </si>
  <si>
    <t>COMUNICACIONES. TELEPROCESO</t>
  </si>
  <si>
    <t>629003</t>
  </si>
  <si>
    <t>COMUNICACIONES. MENSAJERIA</t>
  </si>
  <si>
    <t>629004</t>
  </si>
  <si>
    <t>OTROS GASTOS DE COMUNICACIONES</t>
  </si>
  <si>
    <t>6291</t>
  </si>
  <si>
    <t>629101</t>
  </si>
  <si>
    <t>LIBROS Y OTRAS PUBLICACIONES</t>
  </si>
  <si>
    <t>629102</t>
  </si>
  <si>
    <t>MATERIAL INFORMATICO</t>
  </si>
  <si>
    <t>6293</t>
  </si>
  <si>
    <t>629300</t>
  </si>
  <si>
    <t>SERVICIOS INFORMATICOS</t>
  </si>
  <si>
    <t>629301</t>
  </si>
  <si>
    <t>GRABACION DE DATOS</t>
  </si>
  <si>
    <t>6299</t>
  </si>
  <si>
    <t>629900</t>
  </si>
  <si>
    <t>SERVICIOS MEDICOS</t>
  </si>
  <si>
    <t>63</t>
  </si>
  <si>
    <t>631</t>
  </si>
  <si>
    <t>6311</t>
  </si>
  <si>
    <t>TRIBUTOS LOCALES</t>
  </si>
  <si>
    <t>6312</t>
  </si>
  <si>
    <t>TRIBUTOS FORALES</t>
  </si>
  <si>
    <t>6313</t>
  </si>
  <si>
    <t>TRIBUTOS AUTONOMICOS</t>
  </si>
  <si>
    <t>6314</t>
  </si>
  <si>
    <t>TRIBUTOS ESTATALES</t>
  </si>
  <si>
    <t>64</t>
  </si>
  <si>
    <t>640</t>
  </si>
  <si>
    <t>6400</t>
  </si>
  <si>
    <t>RETRIB.BASICAS Y REMUN.ALTOS CARGOS</t>
  </si>
  <si>
    <t>6401</t>
  </si>
  <si>
    <t>RETR.BASIC.Y OTRAS REM.PERS.EVENT.GABIN.</t>
  </si>
  <si>
    <t>6402</t>
  </si>
  <si>
    <t>640200</t>
  </si>
  <si>
    <t>FUNCIONARIOS. RETRIBUCIONES BASICAS</t>
  </si>
  <si>
    <t>640201</t>
  </si>
  <si>
    <t>FUNCIONARIOS. COMPLEMENTO DESTINO</t>
  </si>
  <si>
    <t>640202</t>
  </si>
  <si>
    <t>FUNCIONARIOS. COMPLEMENTO ESPECIFICO</t>
  </si>
  <si>
    <t>640203</t>
  </si>
  <si>
    <t>FUNCIONARIOS. PRODUCTIVIDAD</t>
  </si>
  <si>
    <t>640204</t>
  </si>
  <si>
    <t>FUNCIONARIOS. RETRIBUCIONES EN ESPECIE</t>
  </si>
  <si>
    <t>640205</t>
  </si>
  <si>
    <t>FUNCIONARIOS. PLUSES Y OTROS CONCEPTOS</t>
  </si>
  <si>
    <t>6403</t>
  </si>
  <si>
    <t>640300</t>
  </si>
  <si>
    <t>LABORALES FIJOS. RETRIBUCIONES BASICAS</t>
  </si>
  <si>
    <t>640301</t>
  </si>
  <si>
    <t>LABORALES FIJOS. OTROS COMPLEMENTOS</t>
  </si>
  <si>
    <t>640302</t>
  </si>
  <si>
    <t>PERSONAL LABORAL EVENTUAL</t>
  </si>
  <si>
    <t>640303</t>
  </si>
  <si>
    <t>PERSONAL LABORAL TRABAJOS ESPECIFICOS</t>
  </si>
  <si>
    <t>641</t>
  </si>
  <si>
    <t>6410</t>
  </si>
  <si>
    <t>PREMIOS DE JUBILACION</t>
  </si>
  <si>
    <t>6411</t>
  </si>
  <si>
    <t>OTRAS PRESTACIONES SOCIALES</t>
  </si>
  <si>
    <t>6412</t>
  </si>
  <si>
    <t>DIETAS,ESTANC.,LOCOM.Y TRASLADOS</t>
  </si>
  <si>
    <t>642</t>
  </si>
  <si>
    <t>6420</t>
  </si>
  <si>
    <t>6422</t>
  </si>
  <si>
    <t>6423</t>
  </si>
  <si>
    <t>OTRAS</t>
  </si>
  <si>
    <t>643</t>
  </si>
  <si>
    <t>6430</t>
  </si>
  <si>
    <t>APORT.A SIST.COMPLEM.PENS.ELKARKIDETZA</t>
  </si>
  <si>
    <t>645</t>
  </si>
  <si>
    <t>6450</t>
  </si>
  <si>
    <t>CLASES PASIVAS</t>
  </si>
  <si>
    <t>649</t>
  </si>
  <si>
    <t>6490</t>
  </si>
  <si>
    <t>FORMACION DEL PERSONAL</t>
  </si>
  <si>
    <t>6492</t>
  </si>
  <si>
    <t>SEGUROS PRIVADOS</t>
  </si>
  <si>
    <t>6499</t>
  </si>
  <si>
    <t>649911</t>
  </si>
  <si>
    <t>65</t>
  </si>
  <si>
    <t>650</t>
  </si>
  <si>
    <t>6500</t>
  </si>
  <si>
    <t>650000</t>
  </si>
  <si>
    <t>TRANSFERENCIAS CORRIENTES A JJGG</t>
  </si>
  <si>
    <t>650001</t>
  </si>
  <si>
    <t>TRANSF.CORR. A ORGAN.AUTO. THG</t>
  </si>
  <si>
    <t>650002</t>
  </si>
  <si>
    <t>TRANSFER CORRIEN A SOCIED DEL GRUPO</t>
  </si>
  <si>
    <t>650010</t>
  </si>
  <si>
    <t>TRANSFERENCIAS DE CAPITAL JJGG</t>
  </si>
  <si>
    <t>650011</t>
  </si>
  <si>
    <t>TRANSFERENCIAS DE CAPITAL ULIAZPI</t>
  </si>
  <si>
    <t>650012</t>
  </si>
  <si>
    <t>TRANSFER CAPITAL SOCIEDADES DEL GRUPO</t>
  </si>
  <si>
    <t>6501</t>
  </si>
  <si>
    <t>650100</t>
  </si>
  <si>
    <t>TRAN.CTES.A ADM.GRAL.ESTADO.CUPO ESTADO</t>
  </si>
  <si>
    <t>650101</t>
  </si>
  <si>
    <t>T.C.A ADM.GRAL.ESTADO.REG.CUPO EJ.ANTER.</t>
  </si>
  <si>
    <t>650102</t>
  </si>
  <si>
    <t>T.C.A ADM.GRAL.C.A.P.V.APORT.FINANC.C.ES</t>
  </si>
  <si>
    <t>650103</t>
  </si>
  <si>
    <t>T.C.A ADM.GRAL.C.A.P.V.POR TRANSF.COMPET</t>
  </si>
  <si>
    <t>650104</t>
  </si>
  <si>
    <t>T.C.A ADM.GRAL.C.A.P.V.POR FIN.CONJ.GAST</t>
  </si>
  <si>
    <t>650109</t>
  </si>
  <si>
    <t>T.C.A ADM.GRAL.C.A.P.V.OTRAS TRANSFEREN.</t>
  </si>
  <si>
    <t>650110</t>
  </si>
  <si>
    <t>DOTACION PROVISION COMPR.INSTITUC.</t>
  </si>
  <si>
    <t>650111</t>
  </si>
  <si>
    <t>T.C.A ADM.GRAL.ESTADO.OTRAS TRANSF</t>
  </si>
  <si>
    <t>650120</t>
  </si>
  <si>
    <t>T.C.A DIPUTACIONES FORALES C.A.P.V.</t>
  </si>
  <si>
    <t>650130</t>
  </si>
  <si>
    <t>TRANSFERENCIAS CORRIENTES A AYTOS</t>
  </si>
  <si>
    <t>650131</t>
  </si>
  <si>
    <t>TRANSFERENCIAS CORRIENTES A EUDEL</t>
  </si>
  <si>
    <t>650140</t>
  </si>
  <si>
    <t>TRANSF.CTES.A INSTITUC.DERECHO PUBLICO</t>
  </si>
  <si>
    <t>650141</t>
  </si>
  <si>
    <t>TRANSF.CORR.AL THG. A OTROS</t>
  </si>
  <si>
    <t>650160</t>
  </si>
  <si>
    <t>OTRAS TRANSFERENCIAS SIN ESPECIFICAR</t>
  </si>
  <si>
    <t>650190</t>
  </si>
  <si>
    <t>TRANSFER CORRIE A LA COMUNI AUTONOMA</t>
  </si>
  <si>
    <t>651</t>
  </si>
  <si>
    <t>6510</t>
  </si>
  <si>
    <t>651001</t>
  </si>
  <si>
    <t>SUBVENCIONES CORRIENTES A ULIAZPI</t>
  </si>
  <si>
    <t>651002</t>
  </si>
  <si>
    <t>SUBVENCION CORRIEN A SOCID DEL GRUPO</t>
  </si>
  <si>
    <t>6511</t>
  </si>
  <si>
    <t>651130</t>
  </si>
  <si>
    <t>SUBVENCIONES CORRIENTES A AYUNTAMIENTOS</t>
  </si>
  <si>
    <t>651131</t>
  </si>
  <si>
    <t>SUBVENCIONES CORRIENTES A EUDEL</t>
  </si>
  <si>
    <t>651132</t>
  </si>
  <si>
    <t>SUBVENCIONES CORRIENTES A ATTG</t>
  </si>
  <si>
    <t>651140</t>
  </si>
  <si>
    <t>SUBV.CORRIENTES A PAISES UNION EUROPEA</t>
  </si>
  <si>
    <t>651160</t>
  </si>
  <si>
    <t>OTRAS SUBVENC CORRIEN SIN ESPECIFICAR</t>
  </si>
  <si>
    <t>651161</t>
  </si>
  <si>
    <t>SUBV.CTES.A ENTES PUBLICOS FUERA PV</t>
  </si>
  <si>
    <t>651170</t>
  </si>
  <si>
    <t>SUBVENCION CORRIEN A EMPRESAS PRIVADAS</t>
  </si>
  <si>
    <t>651180</t>
  </si>
  <si>
    <t>SUBVENCIONES CORRIENTES A FAMILIAS</t>
  </si>
  <si>
    <t>651181</t>
  </si>
  <si>
    <t>SUBVENCION CORRIENTE A INSTIT SIN FINES</t>
  </si>
  <si>
    <t>651190</t>
  </si>
  <si>
    <t>SUBVENCIONES DE CAPITAL ENTES LOCALES</t>
  </si>
  <si>
    <t>651191</t>
  </si>
  <si>
    <t>SUBVENCIONES DE CAPITAL OTROS ENTES FUER</t>
  </si>
  <si>
    <t>651192</t>
  </si>
  <si>
    <t>SUBVENCION CAPITAL OTROS ENTES PUB FUERA</t>
  </si>
  <si>
    <t>651193</t>
  </si>
  <si>
    <t>SUBVEN. CAPITAL A EMPRESAS PRIVADAS</t>
  </si>
  <si>
    <t>651194</t>
  </si>
  <si>
    <t>SUBVENCIONES DE CAPITAL A FAMILIAS</t>
  </si>
  <si>
    <t>651195</t>
  </si>
  <si>
    <t>SUBVEN.CAPITAL A INSTITUC.SIN FINES LUCR</t>
  </si>
  <si>
    <t>651196</t>
  </si>
  <si>
    <t>TRABAJOS REALIZADOS PARA OTROS ENTES</t>
  </si>
  <si>
    <t>651197</t>
  </si>
  <si>
    <t>SUBV.CAPITAL A PAISES UNION EUROPEA</t>
  </si>
  <si>
    <t>651198</t>
  </si>
  <si>
    <t>APORTAC.PATRIMONIALES A FUNDACIONES</t>
  </si>
  <si>
    <t>66</t>
  </si>
  <si>
    <t>662</t>
  </si>
  <si>
    <t>6625</t>
  </si>
  <si>
    <t>662500</t>
  </si>
  <si>
    <t>INT.DEUDAS CON ENT.CREDITO DEL EXTERIOR</t>
  </si>
  <si>
    <t>662501</t>
  </si>
  <si>
    <t>INTERESES DEUDAS CON ENT.CREDITO</t>
  </si>
  <si>
    <t>6626</t>
  </si>
  <si>
    <t>662600</t>
  </si>
  <si>
    <t>INTERESES APLAZAMIENTO APORTACIONES</t>
  </si>
  <si>
    <t>662601</t>
  </si>
  <si>
    <t>INT.PTMO.L/P G.VASCO-ACDO.INT.2013</t>
  </si>
  <si>
    <t>662602</t>
  </si>
  <si>
    <t>INT.COMPRA PEñAFLORIDA (NO PRESUPUEST.)</t>
  </si>
  <si>
    <t>662603</t>
  </si>
  <si>
    <t>INTERESES DE OTRAS DEUDAS</t>
  </si>
  <si>
    <t>6628</t>
  </si>
  <si>
    <t>INTER.PERM.FINANC.DESIG.INSTR.COBERTURA</t>
  </si>
  <si>
    <t>666</t>
  </si>
  <si>
    <t>6660</t>
  </si>
  <si>
    <t>PERD.PARTIC.EN ENTIDADES GRUPO</t>
  </si>
  <si>
    <t>667</t>
  </si>
  <si>
    <t>6671</t>
  </si>
  <si>
    <t>667100</t>
  </si>
  <si>
    <t>PERDIDAS INSOLV.DER.PRESUP.EJ.CORRIENTE</t>
  </si>
  <si>
    <t>667101</t>
  </si>
  <si>
    <t>PERDIDAS INSOLV.DER.PRESUP.EJ.CERRADOS</t>
  </si>
  <si>
    <t>667102</t>
  </si>
  <si>
    <t>PERDIDAS INSOLV.DER.TRIBUT.EJ.CORRIENTE</t>
  </si>
  <si>
    <t>667103</t>
  </si>
  <si>
    <t>PERDIDAS INSOLV.DER.TRIBUT.EJ.CERRADOS</t>
  </si>
  <si>
    <t>667104</t>
  </si>
  <si>
    <t>PERDIDAS PRESCR.DER.TRIBUT.EJ.CERRADOS</t>
  </si>
  <si>
    <t>667105</t>
  </si>
  <si>
    <t>PERDIDAS PRESCR.DER.TRIBUT.EJ.CORRIENTE</t>
  </si>
  <si>
    <t>668</t>
  </si>
  <si>
    <t>6680</t>
  </si>
  <si>
    <t>DIFERENCIAS NEGATIVAS DE CAMBIO</t>
  </si>
  <si>
    <t>669</t>
  </si>
  <si>
    <t>6690</t>
  </si>
  <si>
    <t>COMISIONES DE DISPONIBILIDAD</t>
  </si>
  <si>
    <t>6691</t>
  </si>
  <si>
    <t>COMISIONES SERVICIOS FINANCIEROS</t>
  </si>
  <si>
    <t>67</t>
  </si>
  <si>
    <t>670</t>
  </si>
  <si>
    <t>6700</t>
  </si>
  <si>
    <t>PERDIDAS PROCED.INMOVILIZADO INTANGIBLE</t>
  </si>
  <si>
    <t>671</t>
  </si>
  <si>
    <t>6710</t>
  </si>
  <si>
    <t>PERDIDAS PROCED.INMOVILIZADO MATERIAL</t>
  </si>
  <si>
    <t>678</t>
  </si>
  <si>
    <t>6780</t>
  </si>
  <si>
    <t>PERDIDAS ANULAC. DERECH. PRES. CERRADOS</t>
  </si>
  <si>
    <t>6781</t>
  </si>
  <si>
    <t>PERDIDAS ANULAC. DERECH. TRIBUT. CERRADO</t>
  </si>
  <si>
    <t>68</t>
  </si>
  <si>
    <t>680</t>
  </si>
  <si>
    <t>6800</t>
  </si>
  <si>
    <t>AMORTIZACION INVERSION INVESTIGACION</t>
  </si>
  <si>
    <t>6801</t>
  </si>
  <si>
    <t>AMORTIZACION INVERSION EN DESARROLLO</t>
  </si>
  <si>
    <t>6803</t>
  </si>
  <si>
    <t>AMORTIZACION DE PROPIEDAD INDUSTRIAL</t>
  </si>
  <si>
    <t>6806</t>
  </si>
  <si>
    <t>AMORTIZACION APLICACIONES INFORMATICAS</t>
  </si>
  <si>
    <t>6807</t>
  </si>
  <si>
    <t>AMORT.INV.ACT.REG.ARREND.O CEDIDOS</t>
  </si>
  <si>
    <t>6809</t>
  </si>
  <si>
    <t>AMORTIZACION DE INMOVILIZADO INTANGIBLE</t>
  </si>
  <si>
    <t>681</t>
  </si>
  <si>
    <t>6810</t>
  </si>
  <si>
    <t>AMORTIZACION TERR.Y BIENES NATURALES</t>
  </si>
  <si>
    <t>6811</t>
  </si>
  <si>
    <t>AMORTIZACION DE CONSTRUCCIONES</t>
  </si>
  <si>
    <t>6812</t>
  </si>
  <si>
    <t>AMORTIZACION DE INFRAESTRUCTURAS</t>
  </si>
  <si>
    <t>6813</t>
  </si>
  <si>
    <t>AMORTIZACION BIENS PATRIM.ARTISTICO</t>
  </si>
  <si>
    <t>6814</t>
  </si>
  <si>
    <t>AMORTIZACION DE MAQUINARIA Y UTILLAJE</t>
  </si>
  <si>
    <t>6815</t>
  </si>
  <si>
    <t>AMORTIZACION INSTAL.TECNICAS Y OTRAS</t>
  </si>
  <si>
    <t>6816</t>
  </si>
  <si>
    <t>AMORTIZACION DE MOBILIARIO</t>
  </si>
  <si>
    <t>6817</t>
  </si>
  <si>
    <t>AMORTIZACION EQUIPOS PROCESO INFORM.</t>
  </si>
  <si>
    <t>6818</t>
  </si>
  <si>
    <t>AMORTIZACION ELEMENTOS DE TRANSPORTE</t>
  </si>
  <si>
    <t>6819</t>
  </si>
  <si>
    <t>AMORTIZACION DE OTRO INMOV MATERIAL</t>
  </si>
  <si>
    <t>682</t>
  </si>
  <si>
    <t>6820</t>
  </si>
  <si>
    <t>AMORTIZACION DE INVERSIONES EN TERRENOS</t>
  </si>
  <si>
    <t>6821</t>
  </si>
  <si>
    <t>AMORTIZACION INVERSIONES EN CONSTRUC.</t>
  </si>
  <si>
    <t>69</t>
  </si>
  <si>
    <t>690</t>
  </si>
  <si>
    <t>6903</t>
  </si>
  <si>
    <t>PERDIDAS DETERIORO PROP.IND.E INTELECT.</t>
  </si>
  <si>
    <t>6906</t>
  </si>
  <si>
    <t>PERDIDAS DETERIORO APLIC.INFORMATICAS</t>
  </si>
  <si>
    <t>6907</t>
  </si>
  <si>
    <t>PERDIDAS DETERIORO INV.ACT.REG.ARREND.</t>
  </si>
  <si>
    <t>6909</t>
  </si>
  <si>
    <t>PERDIDAS DETERIORO OTRO INMOV.INTANG.</t>
  </si>
  <si>
    <t>691</t>
  </si>
  <si>
    <t>6910</t>
  </si>
  <si>
    <t>PERDIDAS DETERIORO TERR.Y BIENES NAT.</t>
  </si>
  <si>
    <t>6911</t>
  </si>
  <si>
    <t>PERDIDAS DETERIORO CONSTRUCCIONES</t>
  </si>
  <si>
    <t>6912</t>
  </si>
  <si>
    <t>PERDIDAS DETERIORO INFRAESTRUCTURAS</t>
  </si>
  <si>
    <t>6913</t>
  </si>
  <si>
    <t>PERDIDAS DETERIORO BIEN.PATRIM.HIST.</t>
  </si>
  <si>
    <t>6914</t>
  </si>
  <si>
    <t>PERDIDAS DETERIORO MAQUINARIA Y UTILLAJE</t>
  </si>
  <si>
    <t>6915</t>
  </si>
  <si>
    <t>PERDIDAS DETERIORO INST.TEC.Y OTRAS INS.</t>
  </si>
  <si>
    <t>6916</t>
  </si>
  <si>
    <t>PERDIDAS DETERIORO DE MOBILIARIO</t>
  </si>
  <si>
    <t>6917</t>
  </si>
  <si>
    <t>PERDIDAS DETERIORO EQ.PROC.INFORMACION</t>
  </si>
  <si>
    <t>6918</t>
  </si>
  <si>
    <t>PERDIDAS DETERIORO ELEMEN.TRANSPORTE</t>
  </si>
  <si>
    <t>6919</t>
  </si>
  <si>
    <t>PERDIDAS DETERIORO OTRO INMOV.MATER.</t>
  </si>
  <si>
    <t>692</t>
  </si>
  <si>
    <t>6920</t>
  </si>
  <si>
    <t>PERDIDAS DETERIORO INVERS.TERRENOS</t>
  </si>
  <si>
    <t>6921</t>
  </si>
  <si>
    <t>PERDIDAS DETERIORO INVERS.CONSTRUCC.</t>
  </si>
  <si>
    <t>693</t>
  </si>
  <si>
    <t>6930</t>
  </si>
  <si>
    <t>PERDIDAS DETERIORO PROD.TERM.Y EN CURSO</t>
  </si>
  <si>
    <t>6931</t>
  </si>
  <si>
    <t>PERDIDAS DETERIORO DE MERCADERIAS</t>
  </si>
  <si>
    <t>6932</t>
  </si>
  <si>
    <t>PERDIDAS DETERIORO MATERIAS PRIMAS</t>
  </si>
  <si>
    <t>6933</t>
  </si>
  <si>
    <t>PERDIDAS DETERIORO OTROS APROVISION.</t>
  </si>
  <si>
    <t>6937</t>
  </si>
  <si>
    <t>PERDIDAS DETERIORO ACTIV.CONSTRUIDOS</t>
  </si>
  <si>
    <t>6938</t>
  </si>
  <si>
    <t>PERDIDAS DETERIORO ACTIV.EST.VENTA</t>
  </si>
  <si>
    <t>696</t>
  </si>
  <si>
    <t>6960</t>
  </si>
  <si>
    <t>PERDIDAS DETERIORO PARTICIP.ENT.D.PUBL.</t>
  </si>
  <si>
    <t>6961</t>
  </si>
  <si>
    <t>PERDIDAS DETERIORO PARTIC.SOC.PUBLIC.</t>
  </si>
  <si>
    <t>6962</t>
  </si>
  <si>
    <t>PERDIDAS DETERIORO PART.ENTES PUB.D.PRIV</t>
  </si>
  <si>
    <t>6963</t>
  </si>
  <si>
    <t>PERDIDAS DETERIORO PART.ENTID.GRUPO</t>
  </si>
  <si>
    <t>6964</t>
  </si>
  <si>
    <t>PERDIDAS DETERIORO PARTIC.INSTR.PATR.</t>
  </si>
  <si>
    <t>6965</t>
  </si>
  <si>
    <t>PERDIDAS DETERIORO VALOR.REPRESENTAT.</t>
  </si>
  <si>
    <t>6966</t>
  </si>
  <si>
    <t>PERDIDAS DETERIORO VAL.REPRES.OTRAS ENT.</t>
  </si>
  <si>
    <t>697</t>
  </si>
  <si>
    <t>6970</t>
  </si>
  <si>
    <t>PERDIDAS DETERIORO CRED.ENTID.GRUPO</t>
  </si>
  <si>
    <t>6971</t>
  </si>
  <si>
    <t>697100</t>
  </si>
  <si>
    <t>PERDIDAS DETERIORO DEUDAS TRIBUTARIAS</t>
  </si>
  <si>
    <t>697101</t>
  </si>
  <si>
    <t>DOTACION PROV.INSOLV.DEUDAS TRIBUTARIAS</t>
  </si>
  <si>
    <t>7</t>
  </si>
  <si>
    <t>70</t>
  </si>
  <si>
    <t>700</t>
  </si>
  <si>
    <t>7000</t>
  </si>
  <si>
    <t>VENTAS DE BIENES CORRIENTES</t>
  </si>
  <si>
    <t>7001</t>
  </si>
  <si>
    <t>VENTAS DE MATERIALES INSERVIBLES</t>
  </si>
  <si>
    <t>7002</t>
  </si>
  <si>
    <t>VENTA ENERGIA INSTALAC. FOTOVOLTAICAS</t>
  </si>
  <si>
    <t>72</t>
  </si>
  <si>
    <t>720</t>
  </si>
  <si>
    <t>7200</t>
  </si>
  <si>
    <t>IMPUESTO SOBRE RENTA PERSONAS FISICAS</t>
  </si>
  <si>
    <t>721</t>
  </si>
  <si>
    <t>7210</t>
  </si>
  <si>
    <t>IMPUESTO DE SOCIEDADES</t>
  </si>
  <si>
    <t>722</t>
  </si>
  <si>
    <t>7220</t>
  </si>
  <si>
    <t>IMPUESTO SOBRE SUCESIONES Y DONACIONES</t>
  </si>
  <si>
    <t>728</t>
  </si>
  <si>
    <t>7281</t>
  </si>
  <si>
    <t>IMP.S/ RIQUEZA Y GR.FORTUNAS</t>
  </si>
  <si>
    <t>7282</t>
  </si>
  <si>
    <t>IMPUESTO SOBRE LA RENTA DE NO RESIDENTES</t>
  </si>
  <si>
    <t>7283</t>
  </si>
  <si>
    <t>OTROS IMPUESTOS  DIRECTOS</t>
  </si>
  <si>
    <t>7284</t>
  </si>
  <si>
    <t>IMPUESTOS ENERGETICOS</t>
  </si>
  <si>
    <t>7285</t>
  </si>
  <si>
    <t>IMP. S/LOS DEPOSITOS EN ENT.CREDITO</t>
  </si>
  <si>
    <t>73</t>
  </si>
  <si>
    <t>730</t>
  </si>
  <si>
    <t>7300</t>
  </si>
  <si>
    <t>TRANSMISIONES PATRIMONIALES</t>
  </si>
  <si>
    <t>7301</t>
  </si>
  <si>
    <t>OPER.SOCIET.ACTOS JURIDICOS DOCUMEMTADOS</t>
  </si>
  <si>
    <t>731</t>
  </si>
  <si>
    <t>7310</t>
  </si>
  <si>
    <t>I.V.A.: GESTION PROPIA</t>
  </si>
  <si>
    <t>7311</t>
  </si>
  <si>
    <t>I.V.A.: AJUSTE Y COMPENSACIONES</t>
  </si>
  <si>
    <t>732</t>
  </si>
  <si>
    <t>7320</t>
  </si>
  <si>
    <t>OTROS IMPUESTOS INDIRECTOS</t>
  </si>
  <si>
    <t>7321</t>
  </si>
  <si>
    <t>IMPUESTO S/DETERMINADOS MEDIOS TRANSP.</t>
  </si>
  <si>
    <t>7322</t>
  </si>
  <si>
    <t>IMPUESTO SOBRE LA ELECTRICIDAD</t>
  </si>
  <si>
    <t>7323</t>
  </si>
  <si>
    <t>IMPUESTO S/ALCOHOL Y BEBIDAS DERIVADAS</t>
  </si>
  <si>
    <t>7324</t>
  </si>
  <si>
    <t>IMPUESTO SOBRE LA CERVEZA</t>
  </si>
  <si>
    <t>7325</t>
  </si>
  <si>
    <t>IMPUESTO SOBRE PRODUCTOS INTERMEDIOS</t>
  </si>
  <si>
    <t>7326</t>
  </si>
  <si>
    <t>IMPUESTO SOBRE HIDROCARBUROS</t>
  </si>
  <si>
    <t>7327</t>
  </si>
  <si>
    <t>IMPUESTO SOBRE LABORES DEL TABACO</t>
  </si>
  <si>
    <t>7328</t>
  </si>
  <si>
    <t>IMPUESTO SOBRE SEGUROS</t>
  </si>
  <si>
    <t>7329</t>
  </si>
  <si>
    <t>IMP.S/VTAS.MINORISTAS DET.HIDROCARBUROS</t>
  </si>
  <si>
    <t>739</t>
  </si>
  <si>
    <t>7390</t>
  </si>
  <si>
    <t>IMPUESTO GENERAL SOBRE TRAFICO EMPRESAS</t>
  </si>
  <si>
    <t>7391</t>
  </si>
  <si>
    <t>OTROS IMPUESTOS INDIRECTOS EXTINGUIDOS</t>
  </si>
  <si>
    <t>7392</t>
  </si>
  <si>
    <t>OTROS RECARGOS SOBRE IMP.INDIR.EXTIN.</t>
  </si>
  <si>
    <t>7393</t>
  </si>
  <si>
    <t>IMPTO.S/GASES FLUORADOS EFECTO INVERN.</t>
  </si>
  <si>
    <t>7394</t>
  </si>
  <si>
    <t>IMPUESTO SOBRE ACTIVIDADES DEL JUEGO</t>
  </si>
  <si>
    <t>74</t>
  </si>
  <si>
    <t>740</t>
  </si>
  <si>
    <t>7401</t>
  </si>
  <si>
    <t>TASAS BINGO</t>
  </si>
  <si>
    <t>7402</t>
  </si>
  <si>
    <t>TASAS MAQUINAS</t>
  </si>
  <si>
    <t>7403</t>
  </si>
  <si>
    <t>TASAS BOLETOS</t>
  </si>
  <si>
    <t>7404</t>
  </si>
  <si>
    <t>TASAS CASINOS</t>
  </si>
  <si>
    <t>7405</t>
  </si>
  <si>
    <t>TASAS POR PRESTACION DE SERVICIOS</t>
  </si>
  <si>
    <t>7406</t>
  </si>
  <si>
    <t>OTRAS TASAS FISCALES</t>
  </si>
  <si>
    <t>7407</t>
  </si>
  <si>
    <t>740700</t>
  </si>
  <si>
    <t>TASA MANT.SERVIC.PREV.EXT.INCENDIOS DFG</t>
  </si>
  <si>
    <t>741</t>
  </si>
  <si>
    <t>7410</t>
  </si>
  <si>
    <t>741000</t>
  </si>
  <si>
    <t>PRECIOS PUBLICOS POR VENTAS. IMPRESOS</t>
  </si>
  <si>
    <t>741001</t>
  </si>
  <si>
    <t>PRECIOS PUBLICOS POR VTAS.PUBLICACIONES</t>
  </si>
  <si>
    <t>741002</t>
  </si>
  <si>
    <t>PRECIOS PUBLICOS POR VENTAS. CARTONES</t>
  </si>
  <si>
    <t>741003</t>
  </si>
  <si>
    <t>PRECIOS PUBLICOS POR VENTAS. FOTOCOPIAS</t>
  </si>
  <si>
    <t>741007</t>
  </si>
  <si>
    <t>TASAS UTILIZACION DE RED DE ALBERGUES</t>
  </si>
  <si>
    <t>741008</t>
  </si>
  <si>
    <t>TASAS ESTANCIAS COLONIAS Y CAMPAMENTOS</t>
  </si>
  <si>
    <t>741010</t>
  </si>
  <si>
    <t>TASAS UTIL.CENTROS ASIST.TERCERA EDAD</t>
  </si>
  <si>
    <t>741011</t>
  </si>
  <si>
    <t>TASAS ACTIVIDADES Y CICLOS CULTURALES</t>
  </si>
  <si>
    <t>741012</t>
  </si>
  <si>
    <t>TASAS REALIZ. CURSOS,SEMINAR.,Y JORNADAS</t>
  </si>
  <si>
    <t>741014</t>
  </si>
  <si>
    <t>TASAS ENS.LAB.Y OTROS TRAB.FAC.DIR.O.P.</t>
  </si>
  <si>
    <t>741015</t>
  </si>
  <si>
    <t>TASAS ANUNC.NO OBLIG.SUSC.Y N.SUELT.BOG</t>
  </si>
  <si>
    <t>741016</t>
  </si>
  <si>
    <t>TASAS VENTA PLANTA FORESTAL Y ORNAMENTAL</t>
  </si>
  <si>
    <t>741017</t>
  </si>
  <si>
    <t>TASAS ENSAYOS LABORATORIO AGRARIO</t>
  </si>
  <si>
    <t>741018</t>
  </si>
  <si>
    <t>TASAS APROVECHAMIENTOS FORESTALES</t>
  </si>
  <si>
    <t>741019</t>
  </si>
  <si>
    <t>TASAS OTROS SERVICIOS ECONOMICOS</t>
  </si>
  <si>
    <t>741020</t>
  </si>
  <si>
    <t>TASAS FONDO DE MEJORA DE MONTES</t>
  </si>
  <si>
    <t>742</t>
  </si>
  <si>
    <t>7420</t>
  </si>
  <si>
    <t>CONCESIONES ADMINISTRATIVAS</t>
  </si>
  <si>
    <t>7421</t>
  </si>
  <si>
    <t>APROVECHAMIENTOS AGRICOLAS Y FORESTALES</t>
  </si>
  <si>
    <t>7422</t>
  </si>
  <si>
    <t>APROVECHAMIENTOS ESPECIALES</t>
  </si>
  <si>
    <t>7423</t>
  </si>
  <si>
    <t>EXPLOTACIONES</t>
  </si>
  <si>
    <t>744</t>
  </si>
  <si>
    <t>7440</t>
  </si>
  <si>
    <t>CANON DE SUPERFICIE DE MINAS</t>
  </si>
  <si>
    <t>7441</t>
  </si>
  <si>
    <t>CONTRIB.ESPEC.SERV.EXTINCION INCENDIOS</t>
  </si>
  <si>
    <t>7442</t>
  </si>
  <si>
    <t>TASAS Y PRECIOS. CUENTA TRANSITORIA</t>
  </si>
  <si>
    <t>749</t>
  </si>
  <si>
    <t>7491</t>
  </si>
  <si>
    <t>INTERESES DE DEMORA</t>
  </si>
  <si>
    <t>7492</t>
  </si>
  <si>
    <t>INTERESES DEMORA. OPERAC.NO TRIBUTARIAS</t>
  </si>
  <si>
    <t>75</t>
  </si>
  <si>
    <t>750</t>
  </si>
  <si>
    <t>7500</t>
  </si>
  <si>
    <t>750000</t>
  </si>
  <si>
    <t>PARTICIP.DIPUTACION TRIBUTOS NO CONCERT.</t>
  </si>
  <si>
    <t>750001</t>
  </si>
  <si>
    <t>T.CORR.ADM.INST.ESTADO.DE ORG.AUTONOMOS</t>
  </si>
  <si>
    <t>750002</t>
  </si>
  <si>
    <t>T.CORR.ADM.INST.EST.DE ORG.PUB.REG.ESPEC</t>
  </si>
  <si>
    <t>750003</t>
  </si>
  <si>
    <t>T.CORR.ADM.INST.EST.DE ENT.GEST.SEG.SOC.</t>
  </si>
  <si>
    <t>750004</t>
  </si>
  <si>
    <t>OTRAS TRANSFERENCIAS DEL ESTADO</t>
  </si>
  <si>
    <t>750005</t>
  </si>
  <si>
    <t>TRA.CORR.DEL THG.DE ENT.LOC.DE MUNICI.</t>
  </si>
  <si>
    <t>750006</t>
  </si>
  <si>
    <t>TRANSF. CORRIENTES DE EMPRESAS PRIVADAS</t>
  </si>
  <si>
    <t>750007</t>
  </si>
  <si>
    <t>TRANSF.ESTADO. LIQ.CUPO EJ. ANTERIORES</t>
  </si>
  <si>
    <t>750008</t>
  </si>
  <si>
    <t>TRA.CORR.DE LA ADMIN. UNION EUROPEA</t>
  </si>
  <si>
    <t>750009</t>
  </si>
  <si>
    <t>TRA.CORR.DEL ORGANISMO AUTONOMO ULIAZPI</t>
  </si>
  <si>
    <t>750010</t>
  </si>
  <si>
    <t>TRA.CORR.DE OTROS ORGAN.DEL EXTERIOR</t>
  </si>
  <si>
    <t>750011</t>
  </si>
  <si>
    <t>TRANSFERENCIAS CORRIENTES DE FAMILIAS</t>
  </si>
  <si>
    <t>750012</t>
  </si>
  <si>
    <t>TRSNSF.CTES.INSTIT.SIN FIN. LUCRO</t>
  </si>
  <si>
    <t>7501</t>
  </si>
  <si>
    <t>750100</t>
  </si>
  <si>
    <t>TRAN.CAP.ADM.GRAL.CAPV.FINA.CONJ.GASTOS</t>
  </si>
  <si>
    <t>750101</t>
  </si>
  <si>
    <t>TRANSF.CAPITAL T.H.G. DE MUNICIPIOS</t>
  </si>
  <si>
    <t>750102</t>
  </si>
  <si>
    <t>TRANSF.CAPITAL T.H.G. DE OTROS ENT.LOC.</t>
  </si>
  <si>
    <t>750103</t>
  </si>
  <si>
    <t>T.CAPITAL ADM.INST.THG.DE OTROS ENT.PUB.</t>
  </si>
  <si>
    <t>750104</t>
  </si>
  <si>
    <t>TRANSF.DE CAPITAL. DE EMPRESAS PRIVADAS</t>
  </si>
  <si>
    <t>750105</t>
  </si>
  <si>
    <t>TRANSFERENCIAS DE CAPITAL DE FAMILIAS</t>
  </si>
  <si>
    <t>750106</t>
  </si>
  <si>
    <t>TRANSF.CAPITAL DE INST.SIN FINES LUCRO</t>
  </si>
  <si>
    <t>750107</t>
  </si>
  <si>
    <t>TRANSF.CAPITAL DE LAS DDFF</t>
  </si>
  <si>
    <t>750108</t>
  </si>
  <si>
    <t>TRA.CAPI.DE LA ADMIN. UNION EUROPEA</t>
  </si>
  <si>
    <t>750109</t>
  </si>
  <si>
    <t>TRAN.CAP.ADMON.INST.CAPV.E.P.EMPR.</t>
  </si>
  <si>
    <t>750110</t>
  </si>
  <si>
    <t>TRA.CAPITAL ORGANISMO AUTONOMO ULIAZPI</t>
  </si>
  <si>
    <t>750111</t>
  </si>
  <si>
    <t>TRA.CAPITAL ADMINISTRACION ESTADO</t>
  </si>
  <si>
    <t>750112</t>
  </si>
  <si>
    <t>TRA.CAPITAL ADMON.GRAL. CC.AA.</t>
  </si>
  <si>
    <t>751</t>
  </si>
  <si>
    <t>7510</t>
  </si>
  <si>
    <t>751000</t>
  </si>
  <si>
    <t>SUBV.CORRIENTES.DE OTROS ENTES PUBLICOS</t>
  </si>
  <si>
    <t>751001</t>
  </si>
  <si>
    <t>753</t>
  </si>
  <si>
    <t>7530</t>
  </si>
  <si>
    <t>SUBV.FIN.INM.NO FIN.IMP.RES.POR AMORTIZ.</t>
  </si>
  <si>
    <t>76</t>
  </si>
  <si>
    <t>760</t>
  </si>
  <si>
    <t>7600</t>
  </si>
  <si>
    <t>DIVIDENDOS Y PARTICIPACION BENEFICIOS</t>
  </si>
  <si>
    <t>761</t>
  </si>
  <si>
    <t>7610</t>
  </si>
  <si>
    <t>INTERESES VALORES EMITIDOS C/P</t>
  </si>
  <si>
    <t>762</t>
  </si>
  <si>
    <t>7620</t>
  </si>
  <si>
    <t>762001</t>
  </si>
  <si>
    <t>INTERESES CTOS.Y PTMOS.C/P.AL EXTERIOR</t>
  </si>
  <si>
    <t>762002</t>
  </si>
  <si>
    <t>INTERESES CTOS.Y PTMOS.C/P.AL ESTADO</t>
  </si>
  <si>
    <t>762003</t>
  </si>
  <si>
    <t>INTERESES CTOS.Y PTMOS.C/P.A LA C.A.P.V.</t>
  </si>
  <si>
    <t>762004</t>
  </si>
  <si>
    <t>INTERESES CTOS.Y PTMOS.C/P.AL T.H.G.</t>
  </si>
  <si>
    <t>762005</t>
  </si>
  <si>
    <t>INTER.CTOS.Y PTMOS.C/P.A EMPR.PRIVAD.</t>
  </si>
  <si>
    <t>762006</t>
  </si>
  <si>
    <t>INTERESES CTOS.Y PTMOS.C/P A FAMILIAS</t>
  </si>
  <si>
    <t>762009</t>
  </si>
  <si>
    <t>INTERESES CTOS.Y PTMOS.C/P A OTROS</t>
  </si>
  <si>
    <t>763</t>
  </si>
  <si>
    <t>7630</t>
  </si>
  <si>
    <t>INGRESOS EN PARTIC PATRIMONIO NETO ENTID</t>
  </si>
  <si>
    <t>7632</t>
  </si>
  <si>
    <t>INGRESOS DE CRÉDITOS ENTIDA GRUPO, MULTI</t>
  </si>
  <si>
    <t>764</t>
  </si>
  <si>
    <t>7640</t>
  </si>
  <si>
    <t>BENEFICIOS EN ACTIVOS FINANC CAMBIO RESU</t>
  </si>
  <si>
    <t>7641</t>
  </si>
  <si>
    <t>BENEFICIOS EN ACTIVOS FINANC DISP VENTAS</t>
  </si>
  <si>
    <t>7642</t>
  </si>
  <si>
    <t>BENEFICIOS EN PASIVOS FINANC CAMBIO RESU</t>
  </si>
  <si>
    <t>7645</t>
  </si>
  <si>
    <t>BENEFICIOS EN DERIV FINANC DESIG INST RE</t>
  </si>
  <si>
    <t>7646</t>
  </si>
  <si>
    <t>BENEFICIOS EN OTROS DERIVADOS FINANCIERO</t>
  </si>
  <si>
    <t>765</t>
  </si>
  <si>
    <t>7650</t>
  </si>
  <si>
    <t>BENEFICIOS INVERSIONES FINAN COSTE AMORT</t>
  </si>
  <si>
    <t>7651</t>
  </si>
  <si>
    <t>BENEFICIOS INVERSIONES INSTRUM PATRIMONI</t>
  </si>
  <si>
    <t>7655</t>
  </si>
  <si>
    <t>BENEFICIOS EN PASIVOS FINAN COSTE AMORTI</t>
  </si>
  <si>
    <t>766</t>
  </si>
  <si>
    <t>7660</t>
  </si>
  <si>
    <t>BENEFICIOS PARTICIPAC ENTIDADES GRUPO</t>
  </si>
  <si>
    <t>7661</t>
  </si>
  <si>
    <t>BENEFICIOS VALORES REPRESENT DEUDA ENTID</t>
  </si>
  <si>
    <t>7663</t>
  </si>
  <si>
    <t>BENEFICIOS EN PASIVOS FINAN ENTID GRUPO</t>
  </si>
  <si>
    <t>768</t>
  </si>
  <si>
    <t>7680</t>
  </si>
  <si>
    <t>DIFERENCIAS POSITIVAS DE CAMBIO</t>
  </si>
  <si>
    <t>769</t>
  </si>
  <si>
    <t>7690</t>
  </si>
  <si>
    <t>INTERESES DEPOS.Y OTROS REND.FINANC.</t>
  </si>
  <si>
    <t>7691</t>
  </si>
  <si>
    <t>7692</t>
  </si>
  <si>
    <t>7693</t>
  </si>
  <si>
    <t>REC.E INT.PREST.AUTOLIQ.FUERA PLAZO</t>
  </si>
  <si>
    <t>77</t>
  </si>
  <si>
    <t>770</t>
  </si>
  <si>
    <t>7700</t>
  </si>
  <si>
    <t>BENEF.PROCED.INMOVILIZADO INTANGIBLE</t>
  </si>
  <si>
    <t>771</t>
  </si>
  <si>
    <t>7710</t>
  </si>
  <si>
    <t>BENEF.PROCED.INMOVILIZADO MATERIAL</t>
  </si>
  <si>
    <t>773</t>
  </si>
  <si>
    <t>7730</t>
  </si>
  <si>
    <t>REINTEGROS DE EJERCICIOS CERRADOS</t>
  </si>
  <si>
    <t>7731</t>
  </si>
  <si>
    <t>REINTG.ADJD.GASTOS PUBL.ANUNC.BOE Y OTRO</t>
  </si>
  <si>
    <t>7732</t>
  </si>
  <si>
    <t>REINTG.OTRAS REPERC.DE GASTOS</t>
  </si>
  <si>
    <t>776</t>
  </si>
  <si>
    <t>7760</t>
  </si>
  <si>
    <t>PRODUCTO ARRENDAMIENTO FINCAS RUSTICAS</t>
  </si>
  <si>
    <t>7761</t>
  </si>
  <si>
    <t>PRODUCTO ARRENDAMIENTO FINCAS URBANAS</t>
  </si>
  <si>
    <t>7762</t>
  </si>
  <si>
    <t>PARTICIPACION TRASPASO LOCALES NEGOCIO</t>
  </si>
  <si>
    <t>7763</t>
  </si>
  <si>
    <t>CANON ZUBIETA-LINTZIRIN</t>
  </si>
  <si>
    <t>777</t>
  </si>
  <si>
    <t>7770</t>
  </si>
  <si>
    <t>7771</t>
  </si>
  <si>
    <t>777100</t>
  </si>
  <si>
    <t>COMPENSAC.RECAUDACION IMPUESTOS S/BINGO</t>
  </si>
  <si>
    <t>777101</t>
  </si>
  <si>
    <t>COMP.RECAUD.RECARGO MAQ.Y APAR.AUTOM.</t>
  </si>
  <si>
    <t>777102</t>
  </si>
  <si>
    <t>INGRESOS PREST.SERV.RECAUD.CAM.COMERCIO</t>
  </si>
  <si>
    <t>777103</t>
  </si>
  <si>
    <t>INGRESOS PREST.SERV.RECAUD.TRI.MUNICIP.</t>
  </si>
  <si>
    <t>777104</t>
  </si>
  <si>
    <t>COMPENS.OPERADORES TELECOMUNICACIONES</t>
  </si>
  <si>
    <t>777109</t>
  </si>
  <si>
    <t>OTRAS COMPENSACIONES</t>
  </si>
  <si>
    <t>7772</t>
  </si>
  <si>
    <t>SANCIONES NO TRIBUTARIAS</t>
  </si>
  <si>
    <t>7773</t>
  </si>
  <si>
    <t>REINT.COSTAS PROCEDIMIENTOS RECAUDACION</t>
  </si>
  <si>
    <t>7774</t>
  </si>
  <si>
    <t>REINTEGRO COSTAS JUDICIALES</t>
  </si>
  <si>
    <t>7775</t>
  </si>
  <si>
    <t>SANCIONES TRIBUTARIAS</t>
  </si>
  <si>
    <t>7779</t>
  </si>
  <si>
    <t>777900</t>
  </si>
  <si>
    <t>OTROS INGRESOS DIVERSOS</t>
  </si>
  <si>
    <t>777901</t>
  </si>
  <si>
    <t>INGRESOS INDEMNIZACIONES DAñOS CTRAS.</t>
  </si>
  <si>
    <t>777902</t>
  </si>
  <si>
    <t>INGRESOS DIVERSOS TRIBUTARIOS</t>
  </si>
  <si>
    <t>777903</t>
  </si>
  <si>
    <t>INGRESOS REC.EJEC.TASAS DEPARTAMENTOS</t>
  </si>
  <si>
    <t>777904</t>
  </si>
  <si>
    <t>OTROS RECARGOS E INTERESES</t>
  </si>
  <si>
    <t>777905</t>
  </si>
  <si>
    <t>INGRESOS REVERSION TERRENOS (CAP.6)</t>
  </si>
  <si>
    <t>777906</t>
  </si>
  <si>
    <t>OTROS INGRESOS PATRIMONIALES</t>
  </si>
  <si>
    <t>778</t>
  </si>
  <si>
    <t>7780</t>
  </si>
  <si>
    <t>INGRESOS ANULAC.OBLIGAC.PRES.CERRADOS</t>
  </si>
  <si>
    <t>7789</t>
  </si>
  <si>
    <t>OTROS INGRESOS EXCEPCIONALES</t>
  </si>
  <si>
    <t>79</t>
  </si>
  <si>
    <t>795</t>
  </si>
  <si>
    <t>7959</t>
  </si>
  <si>
    <t>EXCESO PROVISION PARA COMPR.INSTITUCION.</t>
  </si>
  <si>
    <t>796</t>
  </si>
  <si>
    <t>7961</t>
  </si>
  <si>
    <t>REVERSION DETERIORO PARTIC.SOCIED.PúBLIC</t>
  </si>
  <si>
    <t>7962</t>
  </si>
  <si>
    <t>REVERSION DETER.PART.ENTES PUB.DCHO.PRVD</t>
  </si>
  <si>
    <t>7963</t>
  </si>
  <si>
    <t>REVERSION DETER.PART.SOCI.MULTGPO Y ASOC</t>
  </si>
  <si>
    <t>797</t>
  </si>
  <si>
    <t>7970</t>
  </si>
  <si>
    <t>797000</t>
  </si>
  <si>
    <t>REVERSION DETERIORO CREDITOS ENT.GRUPO</t>
  </si>
  <si>
    <t>7971</t>
  </si>
  <si>
    <t>797100</t>
  </si>
  <si>
    <t>REVERSION DETERIORO POR INSOLVENCIAS</t>
  </si>
  <si>
    <t>797101</t>
  </si>
  <si>
    <t>REVERSION DETERIORO INGRESOS LEY DEPEND.</t>
  </si>
  <si>
    <t>8</t>
  </si>
  <si>
    <t>80</t>
  </si>
  <si>
    <t>800</t>
  </si>
  <si>
    <t>8000</t>
  </si>
  <si>
    <t>PERD.ACT.FINANC.DISP.PARA VENTA</t>
  </si>
  <si>
    <t>802</t>
  </si>
  <si>
    <t>8020</t>
  </si>
  <si>
    <t>IMP.BENEF.ACT.FIN.DISPON.PARA VENTA</t>
  </si>
  <si>
    <t>81</t>
  </si>
  <si>
    <t>810</t>
  </si>
  <si>
    <t>8100</t>
  </si>
  <si>
    <t>PERDIDAS POR COBERTURAS</t>
  </si>
  <si>
    <t>811</t>
  </si>
  <si>
    <t>8110</t>
  </si>
  <si>
    <t>IMPUTACION BENEFICIOS POR COBERTURAS</t>
  </si>
  <si>
    <t>82</t>
  </si>
  <si>
    <t>820</t>
  </si>
  <si>
    <t>8200</t>
  </si>
  <si>
    <t>AJ.NEG.VAL.INMOV.NO FIN.DISM.VALOR RAZ.</t>
  </si>
  <si>
    <t>821</t>
  </si>
  <si>
    <t>8210</t>
  </si>
  <si>
    <t>AJ.NEG.VAL.INM.NO FINANC.POR AMORTIZ.</t>
  </si>
  <si>
    <t>822</t>
  </si>
  <si>
    <t>8220</t>
  </si>
  <si>
    <t>AJ.NEG.VAL.INMOV.NO FIN.POR PER.VAL.BAJ.</t>
  </si>
  <si>
    <t>823</t>
  </si>
  <si>
    <t>8230</t>
  </si>
  <si>
    <t>IMP.BENEF.VAL.INM.NO FINANCIERO</t>
  </si>
  <si>
    <t>84</t>
  </si>
  <si>
    <t>840</t>
  </si>
  <si>
    <t>8400</t>
  </si>
  <si>
    <t>IMP.SUBV.FIN.INMOV.NO FIN.Y ACT.EST.VTA.</t>
  </si>
  <si>
    <t>841</t>
  </si>
  <si>
    <t>8410</t>
  </si>
  <si>
    <t>IMP.SUBV.FINANC.ACT.CTES.Y GASTOS</t>
  </si>
  <si>
    <t>842</t>
  </si>
  <si>
    <t>8420</t>
  </si>
  <si>
    <t>IMP.SUBV.FINANC.OPER.FINANCIERAS</t>
  </si>
  <si>
    <t>89</t>
  </si>
  <si>
    <t>891</t>
  </si>
  <si>
    <t>8910</t>
  </si>
  <si>
    <t>DETERIORO PART.ENT.GRUPO Y ASOC.</t>
  </si>
  <si>
    <t>9</t>
  </si>
  <si>
    <t>90</t>
  </si>
  <si>
    <t>900</t>
  </si>
  <si>
    <t>9000</t>
  </si>
  <si>
    <t>BENEFICIO ACT.FINANC.DISP.VENTA</t>
  </si>
  <si>
    <t>902</t>
  </si>
  <si>
    <t>9020</t>
  </si>
  <si>
    <t>IMP.PERD.ACT.FINANC.DISP.VENTA</t>
  </si>
  <si>
    <t>91</t>
  </si>
  <si>
    <t>910</t>
  </si>
  <si>
    <t>9100</t>
  </si>
  <si>
    <t>BENEFICIOS POR COBERTURAS</t>
  </si>
  <si>
    <t>911</t>
  </si>
  <si>
    <t>9110</t>
  </si>
  <si>
    <t>IMPUTACION PERDIDAS POR COBERTURAS</t>
  </si>
  <si>
    <t>92</t>
  </si>
  <si>
    <t>920</t>
  </si>
  <si>
    <t>9200</t>
  </si>
  <si>
    <t>AJ.POS.VAL.INM.NO FINANC.AUM.VALOR</t>
  </si>
  <si>
    <t>94</t>
  </si>
  <si>
    <t>940</t>
  </si>
  <si>
    <t>9400</t>
  </si>
  <si>
    <t>ING.SUBV.FINANC.INM.NO FIN.Y ACT.EST.VTA</t>
  </si>
  <si>
    <t>941</t>
  </si>
  <si>
    <t>9410</t>
  </si>
  <si>
    <t>ING.SUBV.FINANC.ACT.CTES.Y GASTOS</t>
  </si>
  <si>
    <t>942</t>
  </si>
  <si>
    <t>9420</t>
  </si>
  <si>
    <t>ING.SUBV.FINANC.OP.FINANCIERAS</t>
  </si>
  <si>
    <t>99</t>
  </si>
  <si>
    <t>991</t>
  </si>
  <si>
    <t>9910</t>
  </si>
  <si>
    <t>REC.AJ.VAL.NEG.PREV.ENT.GRUPO Y ASOC.</t>
  </si>
  <si>
    <t>993</t>
  </si>
  <si>
    <t>9930</t>
  </si>
  <si>
    <t>IMP.DET.AJ.VAL.NEG.PREV.ENT.GRUPO Y ASO.</t>
  </si>
  <si>
    <t>060006</t>
  </si>
  <si>
    <t>OTROS VALORES EN DEPOSITO (2017)</t>
  </si>
  <si>
    <t>065006</t>
  </si>
  <si>
    <t>DEPOSITANTES DE OTROS VALORES (2017)</t>
  </si>
  <si>
    <t>1006</t>
  </si>
  <si>
    <t>PATRIMONIO NETO LURRALDEBUS (2017)</t>
  </si>
  <si>
    <t>252007</t>
  </si>
  <si>
    <t>PRESTAMO AYUNTAMIENTO DE LARRAUL (2017)</t>
  </si>
  <si>
    <t>523005</t>
  </si>
  <si>
    <t>ACREEDORES INMOV.C/P. PEñAFLORIDA (2017)</t>
  </si>
  <si>
    <t>542002</t>
  </si>
  <si>
    <t>PRESTAMO C/P AYUNTAMIENTO DE LARRAUL (2017)</t>
  </si>
  <si>
    <t>5550</t>
  </si>
  <si>
    <t>555000</t>
  </si>
  <si>
    <t>P.P.A. DEUDA FORAL (2017)</t>
  </si>
  <si>
    <t>555001</t>
  </si>
  <si>
    <t>P.P.A. PAGARES (2017)</t>
  </si>
  <si>
    <t>555102</t>
  </si>
  <si>
    <t>P.P.A. DE EMISION BONOS C/P (2017)</t>
  </si>
  <si>
    <t>555103</t>
  </si>
  <si>
    <t>P.P.A. DE DERIVADOS FINANCIEROS (2017)</t>
  </si>
  <si>
    <t>555200</t>
  </si>
  <si>
    <t>P.P.A. DE OBLIGACIONES L/P (2017)</t>
  </si>
  <si>
    <t>555201</t>
  </si>
  <si>
    <t>P.P.A. DE INVERSIONES FINANCIERAS TEMP. (2017)</t>
  </si>
  <si>
    <t>5555</t>
  </si>
  <si>
    <t>555500</t>
  </si>
  <si>
    <t>P.P.A. DE SEGURIDAD SOCIAL (2017)</t>
  </si>
  <si>
    <t>555900</t>
  </si>
  <si>
    <t>OTROS PAGOS PENDIENTES DE APLICAR (2017)</t>
  </si>
  <si>
    <t>556</t>
  </si>
  <si>
    <t>5560</t>
  </si>
  <si>
    <t>MOVIMIENTOS INTERNOS DE TESORERIA (2017)</t>
  </si>
  <si>
    <t>571005</t>
  </si>
  <si>
    <t>CAJA DE AHORROS DE NAVARRA 9147104929 (2017)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</si>
</sst>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0.000"/>
    <numFmt numFmtId="169" formatCode="#,##0\ &quot;Pts&quot;;\-#,##0\ &quot;Pts&quot;"/>
    <numFmt numFmtId="170" formatCode="#,##0\ &quot;Pts&quot;;[Red]\-#,##0\ &quot;Pts&quot;"/>
    <numFmt numFmtId="171" formatCode="#,##0.00\ &quot;Pts&quot;;\-#,##0.00\ &quot;Pts&quot;"/>
    <numFmt numFmtId="172" formatCode="#,##0.00\ &quot;Pts&quot;;[Red]\-#,##0.00\ &quot;Pts&quot;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#,##0;[Red]\-#,##0"/>
    <numFmt numFmtId="178" formatCode="#,##0.0"/>
    <numFmt numFmtId="179" formatCode="#,##0.00_ ;[Red]\-#,##0.00\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#,##0.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G Omega (W1)"/>
      <family val="0"/>
    </font>
    <font>
      <sz val="8"/>
      <name val="CG Omega (W1)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6" borderId="4" applyNumberFormat="0" applyAlignment="0" applyProtection="0"/>
    <xf numFmtId="9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27" borderId="0" applyNumberFormat="0" applyBorder="0" applyAlignment="0" applyProtection="0"/>
    <xf numFmtId="0" fontId="36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7" applyNumberFormat="0" applyAlignment="0" applyProtection="0"/>
    <xf numFmtId="0" fontId="38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0" fillId="30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1" fillId="0" borderId="0" xfId="58" applyFont="1" applyAlignment="1">
      <alignment vertical="center"/>
      <protection/>
    </xf>
    <xf numFmtId="0" fontId="6" fillId="0" borderId="0" xfId="58" applyFont="1" applyAlignment="1">
      <alignment horizontal="left" vertical="center"/>
      <protection/>
    </xf>
    <xf numFmtId="0" fontId="6" fillId="0" borderId="0" xfId="58" applyFont="1" applyBorder="1" applyAlignment="1">
      <alignment horizontal="right" vertical="center"/>
      <protection/>
    </xf>
    <xf numFmtId="0" fontId="1" fillId="0" borderId="0" xfId="58" applyFont="1" applyAlignment="1">
      <alignment horizontal="center" vertical="center"/>
      <protection/>
    </xf>
    <xf numFmtId="177" fontId="1" fillId="0" borderId="0" xfId="58" applyNumberFormat="1" applyFont="1" applyAlignment="1">
      <alignment horizontal="right" vertical="center"/>
      <protection/>
    </xf>
    <xf numFmtId="0" fontId="1" fillId="0" borderId="12" xfId="58" applyFont="1" applyBorder="1" applyAlignment="1">
      <alignment horizontal="center" vertical="center"/>
      <protection/>
    </xf>
    <xf numFmtId="0" fontId="1" fillId="0" borderId="12" xfId="58" applyFont="1" applyBorder="1" applyAlignment="1">
      <alignment vertical="center"/>
      <protection/>
    </xf>
    <xf numFmtId="0" fontId="1" fillId="0" borderId="12" xfId="58" applyFont="1" applyBorder="1" applyAlignment="1">
      <alignment horizontal="right" vertical="center" indent="1"/>
      <protection/>
    </xf>
    <xf numFmtId="0" fontId="1" fillId="0" borderId="13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left" vertical="center" indent="1"/>
      <protection/>
    </xf>
    <xf numFmtId="0" fontId="6" fillId="0" borderId="13" xfId="58" applyFont="1" applyBorder="1" applyAlignment="1">
      <alignment horizontal="right" vertical="center" indent="1"/>
      <protection/>
    </xf>
    <xf numFmtId="0" fontId="1" fillId="0" borderId="13" xfId="58" applyFont="1" applyBorder="1" applyAlignment="1">
      <alignment vertical="center"/>
      <protection/>
    </xf>
    <xf numFmtId="0" fontId="1" fillId="0" borderId="13" xfId="58" applyFont="1" applyBorder="1" applyAlignment="1">
      <alignment horizontal="right" vertical="center" indent="1"/>
      <protection/>
    </xf>
    <xf numFmtId="179" fontId="1" fillId="0" borderId="13" xfId="58" applyNumberFormat="1" applyFont="1" applyBorder="1" applyAlignment="1">
      <alignment horizontal="right" vertical="center" indent="1"/>
      <protection/>
    </xf>
    <xf numFmtId="0" fontId="1" fillId="0" borderId="13" xfId="58" applyFont="1" applyBorder="1" applyAlignment="1">
      <alignment horizontal="left" vertical="center"/>
      <protection/>
    </xf>
    <xf numFmtId="0" fontId="1" fillId="0" borderId="13" xfId="58" applyFont="1" applyBorder="1" applyAlignment="1">
      <alignment horizontal="left" vertical="center" wrapText="1" indent="2"/>
      <protection/>
    </xf>
    <xf numFmtId="0" fontId="1" fillId="0" borderId="13" xfId="58" applyFont="1" applyBorder="1" applyAlignment="1">
      <alignment horizontal="left" vertical="center" wrapText="1" indent="3"/>
      <protection/>
    </xf>
    <xf numFmtId="0" fontId="1" fillId="0" borderId="13" xfId="58" applyFont="1" applyBorder="1" applyAlignment="1">
      <alignment horizontal="left" vertical="center" indent="2"/>
      <protection/>
    </xf>
    <xf numFmtId="0" fontId="1" fillId="0" borderId="13" xfId="58" applyFont="1" applyBorder="1" applyAlignment="1">
      <alignment horizontal="right" vertical="center" wrapText="1" indent="1"/>
      <protection/>
    </xf>
    <xf numFmtId="188" fontId="1" fillId="0" borderId="13" xfId="58" applyNumberFormat="1" applyFont="1" applyBorder="1" applyAlignment="1">
      <alignment horizontal="right" vertical="center" indent="1"/>
      <protection/>
    </xf>
    <xf numFmtId="49" fontId="1" fillId="0" borderId="13" xfId="58" applyNumberFormat="1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left" vertical="center" wrapText="1" indent="1"/>
      <protection/>
    </xf>
    <xf numFmtId="0" fontId="6" fillId="0" borderId="0" xfId="58" applyFont="1" applyBorder="1" applyAlignment="1">
      <alignment horizontal="left" vertical="center" wrapText="1" indent="1"/>
      <protection/>
    </xf>
    <xf numFmtId="0" fontId="6" fillId="0" borderId="13" xfId="58" applyFont="1" applyBorder="1" applyAlignment="1">
      <alignment horizontal="right" vertical="center" wrapText="1" indent="1"/>
      <protection/>
    </xf>
    <xf numFmtId="49" fontId="1" fillId="0" borderId="13" xfId="58" applyNumberFormat="1" applyFont="1" applyFill="1" applyBorder="1" applyAlignment="1">
      <alignment horizontal="center" vertical="center"/>
      <protection/>
    </xf>
    <xf numFmtId="179" fontId="6" fillId="0" borderId="13" xfId="58" applyNumberFormat="1" applyFont="1" applyBorder="1" applyAlignment="1">
      <alignment horizontal="right" vertical="center" indent="1"/>
      <protection/>
    </xf>
    <xf numFmtId="49" fontId="1" fillId="0" borderId="13" xfId="58" applyNumberFormat="1" applyFont="1" applyBorder="1" applyAlignment="1">
      <alignment horizontal="center" vertical="center" wrapText="1"/>
      <protection/>
    </xf>
    <xf numFmtId="0" fontId="1" fillId="0" borderId="13" xfId="58" applyFont="1" applyBorder="1" applyAlignment="1">
      <alignment horizontal="center" vertical="center" wrapText="1"/>
      <protection/>
    </xf>
    <xf numFmtId="0" fontId="1" fillId="0" borderId="11" xfId="58" applyFont="1" applyBorder="1" applyAlignment="1">
      <alignment vertical="center"/>
      <protection/>
    </xf>
    <xf numFmtId="0" fontId="1" fillId="0" borderId="14" xfId="58" applyFont="1" applyBorder="1" applyAlignment="1">
      <alignment vertical="center"/>
      <protection/>
    </xf>
    <xf numFmtId="0" fontId="1" fillId="0" borderId="11" xfId="58" applyFont="1" applyBorder="1" applyAlignment="1">
      <alignment horizontal="right" vertical="center" indent="1"/>
      <protection/>
    </xf>
    <xf numFmtId="0" fontId="1" fillId="0" borderId="11" xfId="58" applyFont="1" applyBorder="1" applyAlignment="1">
      <alignment horizontal="center" vertical="center"/>
      <protection/>
    </xf>
    <xf numFmtId="0" fontId="1" fillId="0" borderId="0" xfId="58" applyFont="1" applyBorder="1" applyAlignment="1">
      <alignment vertical="center"/>
      <protection/>
    </xf>
    <xf numFmtId="0" fontId="1" fillId="0" borderId="0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left" vertical="distributed" indent="1"/>
      <protection/>
    </xf>
    <xf numFmtId="0" fontId="6" fillId="0" borderId="13" xfId="58" applyFont="1" applyBorder="1" applyAlignment="1">
      <alignment horizontal="right" vertical="distributed" indent="1"/>
      <protection/>
    </xf>
    <xf numFmtId="0" fontId="6" fillId="0" borderId="13" xfId="58" applyFont="1" applyBorder="1" applyAlignment="1">
      <alignment horizontal="left" vertical="center"/>
      <protection/>
    </xf>
    <xf numFmtId="0" fontId="6" fillId="0" borderId="13" xfId="58" applyFont="1" applyBorder="1" applyAlignment="1">
      <alignment horizontal="left" vertical="distributed" wrapText="1" indent="1"/>
      <protection/>
    </xf>
    <xf numFmtId="0" fontId="6" fillId="0" borderId="13" xfId="58" applyFont="1" applyBorder="1" applyAlignment="1">
      <alignment horizontal="right" vertical="distributed" wrapText="1" indent="1"/>
      <protection/>
    </xf>
    <xf numFmtId="179" fontId="6" fillId="0" borderId="13" xfId="58" applyNumberFormat="1" applyFont="1" applyBorder="1" applyAlignment="1">
      <alignment vertical="center"/>
      <protection/>
    </xf>
    <xf numFmtId="0" fontId="1" fillId="0" borderId="11" xfId="58" applyFont="1" applyBorder="1" applyAlignment="1">
      <alignment horizontal="left" vertical="center"/>
      <protection/>
    </xf>
    <xf numFmtId="0" fontId="1" fillId="0" borderId="0" xfId="58" applyFont="1" applyBorder="1" applyAlignment="1">
      <alignment horizontal="left" vertical="center"/>
      <protection/>
    </xf>
    <xf numFmtId="0" fontId="1" fillId="0" borderId="15" xfId="58" applyFont="1" applyBorder="1" applyAlignment="1">
      <alignment vertical="center"/>
      <protection/>
    </xf>
    <xf numFmtId="179" fontId="1" fillId="0" borderId="13" xfId="58" applyNumberFormat="1" applyFont="1" applyBorder="1" applyAlignment="1">
      <alignment horizontal="left" vertical="center"/>
      <protection/>
    </xf>
    <xf numFmtId="0" fontId="1" fillId="0" borderId="0" xfId="58" applyFont="1" applyFill="1" applyBorder="1" applyAlignment="1">
      <alignment horizontal="left" vertical="center"/>
      <protection/>
    </xf>
    <xf numFmtId="0" fontId="7" fillId="0" borderId="0" xfId="58" applyFont="1" applyAlignment="1">
      <alignment horizontal="center" vertical="center"/>
      <protection/>
    </xf>
    <xf numFmtId="0" fontId="1" fillId="0" borderId="13" xfId="58" applyNumberFormat="1" applyFont="1" applyBorder="1" applyAlignment="1">
      <alignment horizontal="center" vertical="center"/>
      <protection/>
    </xf>
    <xf numFmtId="0" fontId="7" fillId="0" borderId="0" xfId="58" applyFont="1" applyFill="1" applyAlignment="1">
      <alignment horizontal="center" vertical="center"/>
      <protection/>
    </xf>
    <xf numFmtId="179" fontId="0" fillId="35" borderId="10" xfId="0" applyNumberFormat="1" applyFont="1" applyFill="1" applyBorder="1" applyAlignment="1">
      <alignment wrapText="1"/>
    </xf>
    <xf numFmtId="179" fontId="0" fillId="36" borderId="10" xfId="0" applyNumberFormat="1" applyFont="1" applyFill="1" applyBorder="1" applyAlignment="1">
      <alignment wrapText="1"/>
    </xf>
    <xf numFmtId="179" fontId="0" fillId="0" borderId="0" xfId="0" applyNumberFormat="1" applyFont="1" applyAlignment="1">
      <alignment/>
    </xf>
    <xf numFmtId="0" fontId="0" fillId="34" borderId="10" xfId="0" applyFont="1" applyFill="1" applyBorder="1" applyAlignment="1">
      <alignment horizontal="center"/>
    </xf>
    <xf numFmtId="0" fontId="6" fillId="37" borderId="12" xfId="58" applyFont="1" applyFill="1" applyBorder="1" applyAlignment="1">
      <alignment horizontal="center" vertical="center" wrapText="1"/>
      <protection/>
    </xf>
    <xf numFmtId="0" fontId="6" fillId="37" borderId="11" xfId="58" applyFont="1" applyFill="1" applyBorder="1" applyAlignment="1">
      <alignment horizontal="center" vertical="center" wrapText="1"/>
      <protection/>
    </xf>
    <xf numFmtId="0" fontId="6" fillId="37" borderId="16" xfId="58" applyFont="1" applyFill="1" applyBorder="1" applyAlignment="1">
      <alignment horizontal="center" vertical="center" wrapText="1"/>
      <protection/>
    </xf>
    <xf numFmtId="0" fontId="6" fillId="37" borderId="17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vertical="center"/>
      <protection/>
    </xf>
    <xf numFmtId="0" fontId="8" fillId="0" borderId="0" xfId="58" applyFont="1" applyAlignment="1">
      <alignment horizontal="left" vertical="center"/>
      <protection/>
    </xf>
    <xf numFmtId="0" fontId="1" fillId="0" borderId="0" xfId="58" applyFont="1" applyAlignment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10" fillId="0" borderId="0" xfId="0" applyFont="1" applyAlignment="1">
      <alignment/>
    </xf>
    <xf numFmtId="179" fontId="1" fillId="0" borderId="0" xfId="58" applyNumberFormat="1" applyFont="1" applyFill="1" applyBorder="1" applyAlignment="1">
      <alignment horizontal="right" vertical="center"/>
      <protection/>
    </xf>
    <xf numFmtId="0" fontId="6" fillId="37" borderId="16" xfId="58" applyFont="1" applyFill="1" applyBorder="1" applyAlignment="1">
      <alignment horizontal="center" vertical="center" wrapText="1"/>
      <protection/>
    </xf>
    <xf numFmtId="0" fontId="6" fillId="37" borderId="17" xfId="58" applyFont="1" applyFill="1" applyBorder="1" applyAlignment="1">
      <alignment horizontal="center" vertical="center" wrapText="1"/>
      <protection/>
    </xf>
    <xf numFmtId="0" fontId="8" fillId="0" borderId="0" xfId="58" applyFont="1" applyAlignment="1">
      <alignment horizontal="center" vertical="center"/>
      <protection/>
    </xf>
    <xf numFmtId="0" fontId="6" fillId="37" borderId="12" xfId="58" applyFont="1" applyFill="1" applyBorder="1" applyAlignment="1">
      <alignment horizontal="center" vertical="center" wrapText="1"/>
      <protection/>
    </xf>
    <xf numFmtId="0" fontId="6" fillId="37" borderId="11" xfId="58" applyFont="1" applyFill="1" applyBorder="1" applyAlignment="1">
      <alignment horizontal="center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1" fillId="0" borderId="0" xfId="58" applyFont="1" applyFill="1" applyBorder="1" applyAlignment="1">
      <alignment horizontal="left" vertical="center"/>
      <protection/>
    </xf>
  </cellXfs>
  <cellStyles count="50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_Balance-Resultado 30-6-2016 con operaciones derivados" xfId="58"/>
    <cellStyle name="Oharra" xfId="59"/>
    <cellStyle name="Ohar-testua" xfId="60"/>
    <cellStyle name="Ondo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0</xdr:rowOff>
    </xdr:from>
    <xdr:to>
      <xdr:col>2</xdr:col>
      <xdr:colOff>304800</xdr:colOff>
      <xdr:row>5</xdr:row>
      <xdr:rowOff>28575</xdr:rowOff>
    </xdr:to>
    <xdr:pic>
      <xdr:nvPicPr>
        <xdr:cNvPr id="1" name="Irudia 4" descr="ogasuna_albokoa1_grisa-eu"/>
        <xdr:cNvPicPr preferRelativeResize="1">
          <a:picLocks noChangeAspect="1"/>
        </xdr:cNvPicPr>
      </xdr:nvPicPr>
      <xdr:blipFill>
        <a:blip r:embed="rId1"/>
        <a:srcRect l="12763" t="29933" b="21891"/>
        <a:stretch>
          <a:fillRect/>
        </a:stretch>
      </xdr:blipFill>
      <xdr:spPr>
        <a:xfrm>
          <a:off x="428625" y="0"/>
          <a:ext cx="1990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64</xdr:row>
      <xdr:rowOff>85725</xdr:rowOff>
    </xdr:from>
    <xdr:to>
      <xdr:col>2</xdr:col>
      <xdr:colOff>323850</xdr:colOff>
      <xdr:row>69</xdr:row>
      <xdr:rowOff>152400</xdr:rowOff>
    </xdr:to>
    <xdr:pic>
      <xdr:nvPicPr>
        <xdr:cNvPr id="2" name="Irudia 5" descr="ogasuna_albokoa1_grisa-eu"/>
        <xdr:cNvPicPr preferRelativeResize="1">
          <a:picLocks noChangeAspect="1"/>
        </xdr:cNvPicPr>
      </xdr:nvPicPr>
      <xdr:blipFill>
        <a:blip r:embed="rId1"/>
        <a:srcRect l="12763" t="29933" b="21891"/>
        <a:stretch>
          <a:fillRect/>
        </a:stretch>
      </xdr:blipFill>
      <xdr:spPr>
        <a:xfrm>
          <a:off x="447675" y="8153400"/>
          <a:ext cx="1990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124</xdr:row>
      <xdr:rowOff>38100</xdr:rowOff>
    </xdr:from>
    <xdr:to>
      <xdr:col>2</xdr:col>
      <xdr:colOff>323850</xdr:colOff>
      <xdr:row>129</xdr:row>
      <xdr:rowOff>38100</xdr:rowOff>
    </xdr:to>
    <xdr:pic>
      <xdr:nvPicPr>
        <xdr:cNvPr id="3" name="Irudia 6" descr="ogasuna_albokoa1_grisa-eu"/>
        <xdr:cNvPicPr preferRelativeResize="1">
          <a:picLocks noChangeAspect="1"/>
        </xdr:cNvPicPr>
      </xdr:nvPicPr>
      <xdr:blipFill>
        <a:blip r:embed="rId1"/>
        <a:srcRect l="12763" t="29933" b="21891"/>
        <a:stretch>
          <a:fillRect/>
        </a:stretch>
      </xdr:blipFill>
      <xdr:spPr>
        <a:xfrm>
          <a:off x="447675" y="15706725"/>
          <a:ext cx="1990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8"/>
  <sheetViews>
    <sheetView tabSelected="1" zoomScale="120" zoomScaleNormal="120" zoomScaleSheetLayoutView="50" zoomScalePageLayoutView="0" workbookViewId="0" topLeftCell="A176">
      <selection activeCell="C216" sqref="C216"/>
    </sheetView>
  </sheetViews>
  <sheetFormatPr defaultColWidth="14.140625" defaultRowHeight="9" customHeight="1"/>
  <cols>
    <col min="1" max="1" width="6.7109375" style="50" customWidth="1"/>
    <col min="2" max="2" width="25.00390625" style="8" bestFit="1" customWidth="1"/>
    <col min="3" max="3" width="50.00390625" style="5" customWidth="1"/>
    <col min="4" max="5" width="16.421875" style="5" customWidth="1"/>
    <col min="6" max="6" width="20.28125" style="8" customWidth="1"/>
    <col min="7" max="7" width="51.7109375" style="5" customWidth="1"/>
    <col min="8" max="9" width="16.421875" style="5" customWidth="1"/>
    <col min="10" max="10" width="18.8515625" style="50" customWidth="1"/>
    <col min="11" max="16384" width="14.140625" style="5" customWidth="1"/>
  </cols>
  <sheetData>
    <row r="1" spans="4:9" ht="9" customHeight="1">
      <c r="D1" s="65" t="s">
        <v>219</v>
      </c>
      <c r="E1" s="65" t="s">
        <v>220</v>
      </c>
      <c r="F1" s="65" t="s">
        <v>221</v>
      </c>
      <c r="G1" s="65" t="s">
        <v>222</v>
      </c>
      <c r="H1" s="65" t="s">
        <v>227</v>
      </c>
      <c r="I1" s="65" t="s">
        <v>228</v>
      </c>
    </row>
    <row r="2" spans="4:7" ht="9" customHeight="1">
      <c r="D2" s="65" t="s">
        <v>223</v>
      </c>
      <c r="E2" s="65" t="s">
        <v>224</v>
      </c>
      <c r="F2" s="65" t="s">
        <v>225</v>
      </c>
      <c r="G2" s="65" t="s">
        <v>226</v>
      </c>
    </row>
    <row r="4" spans="1:10" s="63" customFormat="1" ht="15.75" customHeight="1">
      <c r="A4" s="50"/>
      <c r="B4" s="61"/>
      <c r="C4" s="61"/>
      <c r="D4" s="64" t="str">
        <f>IF($G$1&gt;$I$1,$I$1,$G$1)</f>
        <v>2018/12/31</v>
      </c>
      <c r="E4" s="69" t="s">
        <v>217</v>
      </c>
      <c r="F4" s="69"/>
      <c r="G4" s="62" t="str">
        <f>IF(($E$1-$H$1)&lt;0,$E$1,$H$1)</f>
        <v>31/12/2018</v>
      </c>
      <c r="H4" s="61"/>
      <c r="I4" s="61"/>
      <c r="J4" s="72" t="s">
        <v>218</v>
      </c>
    </row>
    <row r="5" spans="2:10" ht="15.75" customHeight="1">
      <c r="B5" s="6"/>
      <c r="C5" s="6"/>
      <c r="D5" s="6"/>
      <c r="E5" s="6"/>
      <c r="F5" s="7"/>
      <c r="G5" s="7"/>
      <c r="H5" s="7"/>
      <c r="I5" s="7"/>
      <c r="J5" s="72"/>
    </row>
    <row r="6" spans="9:10" ht="9.75" customHeight="1">
      <c r="I6" s="9" t="s">
        <v>26</v>
      </c>
      <c r="J6" s="72"/>
    </row>
    <row r="7" spans="2:9" ht="10.5" customHeight="1">
      <c r="B7" s="70" t="s">
        <v>27</v>
      </c>
      <c r="C7" s="70" t="s">
        <v>28</v>
      </c>
      <c r="D7" s="59" t="str">
        <f>IF($G$1&gt;$I$1,$I$1,$G$1)</f>
        <v>2018/12/31</v>
      </c>
      <c r="E7" s="57" t="str">
        <f>$G$2</f>
        <v>2017/12/31</v>
      </c>
      <c r="F7" s="70" t="s">
        <v>27</v>
      </c>
      <c r="G7" s="67" t="s">
        <v>29</v>
      </c>
      <c r="H7" s="59" t="str">
        <f>D7</f>
        <v>2018/12/31</v>
      </c>
      <c r="I7" s="57" t="str">
        <f>E7</f>
        <v>2017/12/31</v>
      </c>
    </row>
    <row r="8" spans="2:9" ht="10.5" customHeight="1">
      <c r="B8" s="71"/>
      <c r="C8" s="71"/>
      <c r="D8" s="60" t="str">
        <f>IF(($E$1-$H$1)&lt;0,$E$1,$H$1)</f>
        <v>31/12/2018</v>
      </c>
      <c r="E8" s="58" t="str">
        <f>$E$2</f>
        <v>31/12/2017</v>
      </c>
      <c r="F8" s="71"/>
      <c r="G8" s="68"/>
      <c r="H8" s="60" t="str">
        <f>D8</f>
        <v>31/12/2018</v>
      </c>
      <c r="I8" s="58" t="str">
        <f>E8</f>
        <v>31/12/2017</v>
      </c>
    </row>
    <row r="9" spans="2:9" ht="9.75" customHeight="1">
      <c r="B9" s="10"/>
      <c r="C9" s="11"/>
      <c r="D9" s="16"/>
      <c r="E9" s="16"/>
      <c r="F9" s="10"/>
      <c r="G9" s="11"/>
      <c r="H9" s="16"/>
      <c r="I9" s="17"/>
    </row>
    <row r="10" spans="2:9" ht="9.75" customHeight="1">
      <c r="B10" s="13"/>
      <c r="C10" s="14" t="s">
        <v>30</v>
      </c>
      <c r="D10" s="14"/>
      <c r="E10" s="14"/>
      <c r="F10" s="13"/>
      <c r="G10" s="14" t="s">
        <v>31</v>
      </c>
      <c r="H10" s="14"/>
      <c r="I10" s="15"/>
    </row>
    <row r="11" spans="2:9" ht="9.75" customHeight="1">
      <c r="B11" s="13"/>
      <c r="C11" s="16"/>
      <c r="D11" s="16"/>
      <c r="E11" s="16"/>
      <c r="F11" s="13"/>
      <c r="G11" s="16"/>
      <c r="H11" s="16"/>
      <c r="I11" s="17"/>
    </row>
    <row r="12" spans="2:9" ht="9.75" customHeight="1">
      <c r="B12" s="13"/>
      <c r="C12" s="14" t="s">
        <v>32</v>
      </c>
      <c r="D12" s="14"/>
      <c r="E12" s="14"/>
      <c r="F12" s="13">
        <v>100</v>
      </c>
      <c r="G12" s="14" t="s">
        <v>33</v>
      </c>
      <c r="H12" s="18">
        <f>-SUMIF(Datuak!P:P,"41",Datuak!K:K)</f>
        <v>165384986.49</v>
      </c>
      <c r="I12" s="18">
        <f>-SUMIF(Datuak!P:P,"41",Datuak!O:O)</f>
        <v>165384986.49</v>
      </c>
    </row>
    <row r="13" spans="2:9" ht="9.75" customHeight="1">
      <c r="B13" s="13"/>
      <c r="C13" s="19"/>
      <c r="D13" s="19"/>
      <c r="E13" s="19"/>
      <c r="F13" s="13"/>
      <c r="G13" s="14"/>
      <c r="H13" s="18"/>
      <c r="I13" s="18"/>
    </row>
    <row r="14" spans="2:9" ht="9.75" customHeight="1">
      <c r="B14" s="13" t="s">
        <v>34</v>
      </c>
      <c r="C14" s="20" t="s">
        <v>35</v>
      </c>
      <c r="D14" s="18">
        <f>SUMIF(Datuak!P:P,"1",Datuak!K:K)</f>
        <v>2624580.3300000057</v>
      </c>
      <c r="E14" s="18">
        <f>SUMIF(Datuak!P:P,"1",Datuak!O:O)</f>
        <v>1914033.5900000036</v>
      </c>
      <c r="F14" s="13"/>
      <c r="G14" s="14" t="s">
        <v>36</v>
      </c>
      <c r="H14" s="18"/>
      <c r="I14" s="18"/>
    </row>
    <row r="15" spans="2:9" ht="9.75" customHeight="1">
      <c r="B15" s="13"/>
      <c r="C15" s="21" t="s">
        <v>37</v>
      </c>
      <c r="D15" s="18"/>
      <c r="E15" s="18"/>
      <c r="F15" s="13"/>
      <c r="G15" s="14"/>
      <c r="H15" s="18"/>
      <c r="I15" s="18"/>
    </row>
    <row r="16" spans="2:10" ht="9.75" customHeight="1">
      <c r="B16" s="13"/>
      <c r="C16" s="21"/>
      <c r="D16" s="18"/>
      <c r="E16" s="18"/>
      <c r="F16" s="13">
        <v>120</v>
      </c>
      <c r="G16" s="20" t="s">
        <v>38</v>
      </c>
      <c r="H16" s="18">
        <f>-SUMIF(Datuak!P:P,"42",Datuak!K:K)</f>
        <v>2534360850.27</v>
      </c>
      <c r="I16" s="18">
        <f>-SUMIF(Datuak!P:P,"42",Datuak!O:O)</f>
        <v>2538677181.29</v>
      </c>
      <c r="J16" s="52"/>
    </row>
    <row r="17" spans="2:10" ht="9.75" customHeight="1">
      <c r="B17" s="13" t="s">
        <v>39</v>
      </c>
      <c r="C17" s="20" t="s">
        <v>40</v>
      </c>
      <c r="D17" s="18">
        <f>SUMIF(Datuak!P:P,"2",Datuak!K:K)</f>
        <v>0</v>
      </c>
      <c r="E17" s="18">
        <f>SUMIF(Datuak!P:P,"2",Datuak!O:O)</f>
        <v>0</v>
      </c>
      <c r="F17" s="13"/>
      <c r="G17" s="21" t="s">
        <v>41</v>
      </c>
      <c r="H17" s="21"/>
      <c r="I17" s="18"/>
      <c r="J17" s="52"/>
    </row>
    <row r="18" spans="2:10" ht="9.75" customHeight="1">
      <c r="B18" s="16"/>
      <c r="C18" s="21" t="s">
        <v>42</v>
      </c>
      <c r="D18" s="18"/>
      <c r="E18" s="18"/>
      <c r="F18" s="13"/>
      <c r="G18" s="21"/>
      <c r="H18" s="21"/>
      <c r="I18" s="18"/>
      <c r="J18" s="52"/>
    </row>
    <row r="19" spans="2:10" ht="9.75" customHeight="1">
      <c r="B19" s="16"/>
      <c r="C19" s="21"/>
      <c r="D19" s="18"/>
      <c r="E19" s="18"/>
      <c r="F19" s="13">
        <v>129</v>
      </c>
      <c r="G19" s="22" t="s">
        <v>43</v>
      </c>
      <c r="H19" s="18">
        <f>-SUMIF(Datuak!P:P,"43",Datuak!K:K)</f>
        <v>115517200.1900003</v>
      </c>
      <c r="I19" s="18">
        <f>-SUMIF(Datuak!P:P,"43",Datuak!O:O)</f>
        <v>-4316331.019999981</v>
      </c>
      <c r="J19" s="52"/>
    </row>
    <row r="20" spans="2:10" ht="9.75" customHeight="1">
      <c r="B20" s="13" t="s">
        <v>44</v>
      </c>
      <c r="C20" s="22" t="s">
        <v>45</v>
      </c>
      <c r="D20" s="18">
        <f>SUMIF(Datuak!P:P,"3",Datuak!K:K)</f>
        <v>39346065.53999999</v>
      </c>
      <c r="E20" s="18">
        <f>SUMIF(Datuak!P:P,"3",Datuak!O:O)</f>
        <v>27165869.659999996</v>
      </c>
      <c r="F20" s="13"/>
      <c r="G20" s="16"/>
      <c r="H20" s="16"/>
      <c r="I20" s="17"/>
      <c r="J20" s="52"/>
    </row>
    <row r="21" spans="2:10" ht="9.75" customHeight="1">
      <c r="B21" s="13"/>
      <c r="C21" s="22"/>
      <c r="D21" s="18"/>
      <c r="E21" s="18"/>
      <c r="F21" s="13"/>
      <c r="G21" s="14" t="s">
        <v>46</v>
      </c>
      <c r="H21" s="14"/>
      <c r="I21" s="15"/>
      <c r="J21" s="52"/>
    </row>
    <row r="22" spans="2:10" ht="9.75" customHeight="1">
      <c r="B22" s="13" t="s">
        <v>47</v>
      </c>
      <c r="C22" s="22" t="s">
        <v>48</v>
      </c>
      <c r="D22" s="18">
        <f>SUMIF(Datuak!P:P,"4",Datuak!K:K)</f>
        <v>0</v>
      </c>
      <c r="E22" s="18">
        <f>SUMIF(Datuak!P:P,"4",Datuak!O:O)</f>
        <v>0</v>
      </c>
      <c r="F22" s="13"/>
      <c r="G22" s="22"/>
      <c r="H22" s="22"/>
      <c r="I22" s="17"/>
      <c r="J22" s="52"/>
    </row>
    <row r="23" spans="2:10" ht="9.75" customHeight="1">
      <c r="B23" s="13"/>
      <c r="C23" s="21" t="s">
        <v>49</v>
      </c>
      <c r="D23" s="18"/>
      <c r="E23" s="18"/>
      <c r="F23" s="13">
        <v>136</v>
      </c>
      <c r="G23" s="22" t="s">
        <v>50</v>
      </c>
      <c r="H23" s="18">
        <f>-SUMIF(Datuak!P:P,"44",Datuak!K:K)</f>
        <v>0</v>
      </c>
      <c r="I23" s="18">
        <f>-SUMIF(Datuak!P:P,"44",Datuak!O:O)</f>
        <v>0</v>
      </c>
      <c r="J23" s="52"/>
    </row>
    <row r="24" spans="2:10" ht="9.75" customHeight="1">
      <c r="B24" s="16"/>
      <c r="C24" s="21" t="s">
        <v>51</v>
      </c>
      <c r="D24" s="18"/>
      <c r="E24" s="18"/>
      <c r="F24" s="13"/>
      <c r="G24" s="22"/>
      <c r="H24" s="22"/>
      <c r="I24" s="17"/>
      <c r="J24" s="52"/>
    </row>
    <row r="25" spans="2:10" ht="9.75" customHeight="1">
      <c r="B25" s="16"/>
      <c r="C25" s="21"/>
      <c r="D25" s="18"/>
      <c r="E25" s="18"/>
      <c r="F25" s="13">
        <v>133</v>
      </c>
      <c r="G25" s="22" t="s">
        <v>52</v>
      </c>
      <c r="H25" s="18">
        <f>-SUMIF(Datuak!P:P,"45",Datuak!K:K)</f>
        <v>0</v>
      </c>
      <c r="I25" s="18">
        <f>-SUMIF(Datuak!P:P,"45",Datuak!O:O)</f>
        <v>0</v>
      </c>
      <c r="J25" s="52"/>
    </row>
    <row r="26" spans="2:10" ht="9.75" customHeight="1">
      <c r="B26" s="13" t="s">
        <v>53</v>
      </c>
      <c r="C26" s="20" t="s">
        <v>54</v>
      </c>
      <c r="D26" s="18">
        <f>SUMIF(Datuak!P:P,"5",Datuak!K:K)</f>
        <v>865503.95</v>
      </c>
      <c r="E26" s="18">
        <f>SUMIF(Datuak!P:P,"5",Datuak!O:O)</f>
        <v>865503.95</v>
      </c>
      <c r="F26" s="13"/>
      <c r="G26" s="21" t="s">
        <v>55</v>
      </c>
      <c r="H26" s="21"/>
      <c r="I26" s="23"/>
      <c r="J26" s="52"/>
    </row>
    <row r="27" spans="2:10" ht="9.75" customHeight="1">
      <c r="B27" s="13"/>
      <c r="C27" s="20"/>
      <c r="D27" s="18"/>
      <c r="E27" s="18"/>
      <c r="F27" s="13"/>
      <c r="G27" s="21"/>
      <c r="H27" s="21"/>
      <c r="I27" s="23"/>
      <c r="J27" s="52"/>
    </row>
    <row r="28" spans="2:10" ht="9.75" customHeight="1">
      <c r="B28" s="13"/>
      <c r="C28" s="14" t="s">
        <v>56</v>
      </c>
      <c r="D28" s="18"/>
      <c r="E28" s="18"/>
      <c r="F28" s="13">
        <v>134</v>
      </c>
      <c r="G28" s="22" t="s">
        <v>57</v>
      </c>
      <c r="H28" s="24">
        <f>-SUMIF(Datuak!P:P,"46",Datuak!K:K)</f>
        <v>0</v>
      </c>
      <c r="I28" s="18">
        <f>-SUMIF(Datuak!P:P,"46",Datuak!O:O)</f>
        <v>0</v>
      </c>
      <c r="J28" s="52"/>
    </row>
    <row r="29" spans="2:10" ht="9.75" customHeight="1">
      <c r="B29" s="16"/>
      <c r="D29" s="18"/>
      <c r="E29" s="18"/>
      <c r="F29" s="13"/>
      <c r="G29" s="16"/>
      <c r="H29" s="16"/>
      <c r="I29" s="18" t="s">
        <v>58</v>
      </c>
      <c r="J29" s="52"/>
    </row>
    <row r="30" spans="2:10" ht="9.75" customHeight="1">
      <c r="B30" s="25" t="s">
        <v>59</v>
      </c>
      <c r="C30" s="22" t="s">
        <v>60</v>
      </c>
      <c r="D30" s="18">
        <f>SUMIF(Datuak!P:P,"6",Datuak!K:K)</f>
        <v>110008446.47999999</v>
      </c>
      <c r="E30" s="18">
        <f>SUMIF(Datuak!P:P,"6",Datuak!O:O)</f>
        <v>109733138.60999998</v>
      </c>
      <c r="F30" s="13" t="s">
        <v>13</v>
      </c>
      <c r="G30" s="26" t="s">
        <v>61</v>
      </c>
      <c r="H30" s="18">
        <f>-SUMIF(Datuak!P:P,"47",Datuak!K:K)</f>
        <v>9478512.75</v>
      </c>
      <c r="I30" s="18">
        <f>-SUMIF(Datuak!P:P,"47",Datuak!O:O)</f>
        <v>9478512.75</v>
      </c>
      <c r="J30" s="52"/>
    </row>
    <row r="31" spans="2:9" ht="9.75" customHeight="1">
      <c r="B31" s="25"/>
      <c r="C31" s="22"/>
      <c r="D31" s="18"/>
      <c r="E31" s="18"/>
      <c r="G31" s="26" t="s">
        <v>62</v>
      </c>
      <c r="H31" s="27"/>
      <c r="I31" s="28"/>
    </row>
    <row r="32" spans="2:9" ht="9.75" customHeight="1">
      <c r="B32" s="29" t="s">
        <v>63</v>
      </c>
      <c r="C32" s="22" t="s">
        <v>64</v>
      </c>
      <c r="D32" s="18">
        <f>SUMIF(Datuak!P:P,"7",Datuak!K:K)</f>
        <v>202199670.65999997</v>
      </c>
      <c r="E32" s="18">
        <f>SUMIF(Datuak!P:P,"7",Datuak!O:O)</f>
        <v>202199670.65999997</v>
      </c>
      <c r="F32" s="13"/>
      <c r="G32" s="26" t="s">
        <v>65</v>
      </c>
      <c r="H32" s="26"/>
      <c r="I32" s="28"/>
    </row>
    <row r="33" spans="2:9" ht="9.75" customHeight="1">
      <c r="B33" s="25"/>
      <c r="C33" s="22"/>
      <c r="D33" s="18"/>
      <c r="E33" s="18"/>
      <c r="F33" s="13"/>
      <c r="G33" s="22"/>
      <c r="H33" s="22"/>
      <c r="I33" s="17"/>
    </row>
    <row r="34" spans="2:9" ht="9.75" customHeight="1">
      <c r="B34" s="13" t="s">
        <v>66</v>
      </c>
      <c r="C34" s="22" t="s">
        <v>67</v>
      </c>
      <c r="D34" s="18">
        <f>SUMIF(Datuak!P:P,"8",Datuak!K:K)</f>
        <v>2089793690.1</v>
      </c>
      <c r="E34" s="18">
        <f>SUMIF(Datuak!P:P,"8",Datuak!O:O)</f>
        <v>2089793690.1</v>
      </c>
      <c r="F34" s="13"/>
      <c r="G34" s="15" t="s">
        <v>68</v>
      </c>
      <c r="H34" s="30">
        <f>SUM(H10:H33)</f>
        <v>2824741549.700001</v>
      </c>
      <c r="I34" s="30">
        <f>SUM(I10:I33)</f>
        <v>2709224349.5099998</v>
      </c>
    </row>
    <row r="35" spans="2:9" ht="9.75" customHeight="1">
      <c r="B35" s="13"/>
      <c r="C35" s="22"/>
      <c r="D35" s="18"/>
      <c r="E35" s="18"/>
      <c r="F35" s="13"/>
      <c r="G35" s="26"/>
      <c r="H35" s="26"/>
      <c r="I35" s="28"/>
    </row>
    <row r="36" spans="2:9" ht="9.75" customHeight="1">
      <c r="B36" s="13" t="s">
        <v>69</v>
      </c>
      <c r="C36" s="22" t="s">
        <v>70</v>
      </c>
      <c r="D36" s="18">
        <f>SUMIF(Datuak!P:P,"9",Datuak!K:K)</f>
        <v>5351173.87</v>
      </c>
      <c r="E36" s="18">
        <f>SUMIF(Datuak!P:P,"9",Datuak!O:O)</f>
        <v>5351173.87</v>
      </c>
      <c r="F36" s="13"/>
      <c r="H36" s="16"/>
      <c r="I36" s="17"/>
    </row>
    <row r="37" spans="2:9" ht="9.75" customHeight="1">
      <c r="B37" s="16"/>
      <c r="C37" s="21" t="s">
        <v>71</v>
      </c>
      <c r="D37" s="18"/>
      <c r="E37" s="18"/>
      <c r="F37" s="13"/>
      <c r="G37" s="26"/>
      <c r="H37" s="26"/>
      <c r="I37" s="28"/>
    </row>
    <row r="38" spans="2:9" ht="9.75" customHeight="1">
      <c r="B38" s="16"/>
      <c r="C38" s="21"/>
      <c r="D38" s="18"/>
      <c r="E38" s="18"/>
      <c r="F38" s="13"/>
      <c r="H38" s="16"/>
      <c r="I38" s="17"/>
    </row>
    <row r="39" spans="2:9" ht="9.75" customHeight="1">
      <c r="B39" s="31" t="s">
        <v>72</v>
      </c>
      <c r="C39" s="22" t="s">
        <v>73</v>
      </c>
      <c r="D39" s="18">
        <f>SUMIF(Datuak!P:P,"10",Datuak!K:K)</f>
        <v>455816906.27</v>
      </c>
      <c r="E39" s="18">
        <f>SUMIF(Datuak!P:P,"10",Datuak!O:O)</f>
        <v>447149868.02999985</v>
      </c>
      <c r="F39" s="13"/>
      <c r="G39" s="26"/>
      <c r="H39" s="26"/>
      <c r="I39" s="28"/>
    </row>
    <row r="40" spans="2:9" ht="9.75" customHeight="1">
      <c r="B40" s="31" t="s">
        <v>74</v>
      </c>
      <c r="C40" s="22"/>
      <c r="D40" s="18"/>
      <c r="E40" s="18"/>
      <c r="F40" s="13"/>
      <c r="G40" s="26"/>
      <c r="H40" s="26"/>
      <c r="I40" s="28"/>
    </row>
    <row r="41" spans="2:9" ht="9.75" customHeight="1">
      <c r="B41" s="31" t="s">
        <v>75</v>
      </c>
      <c r="C41" s="22"/>
      <c r="D41" s="18"/>
      <c r="E41" s="18"/>
      <c r="F41" s="13"/>
      <c r="G41" s="16"/>
      <c r="H41" s="16"/>
      <c r="I41" s="17"/>
    </row>
    <row r="42" spans="2:9" ht="9.75" customHeight="1">
      <c r="B42" s="31" t="s">
        <v>76</v>
      </c>
      <c r="C42" s="22"/>
      <c r="D42" s="18"/>
      <c r="E42" s="18"/>
      <c r="F42" s="13"/>
      <c r="G42" s="16"/>
      <c r="H42" s="16"/>
      <c r="I42" s="17"/>
    </row>
    <row r="43" spans="2:9" ht="9.75" customHeight="1">
      <c r="B43" s="31" t="s">
        <v>77</v>
      </c>
      <c r="C43" s="22"/>
      <c r="D43" s="18"/>
      <c r="E43" s="18"/>
      <c r="F43" s="13"/>
      <c r="G43" s="16"/>
      <c r="H43" s="16"/>
      <c r="I43" s="17"/>
    </row>
    <row r="44" spans="2:9" ht="9.75" customHeight="1">
      <c r="B44" s="31" t="s">
        <v>78</v>
      </c>
      <c r="C44" s="22"/>
      <c r="D44" s="18"/>
      <c r="E44" s="18"/>
      <c r="F44" s="13"/>
      <c r="G44" s="16"/>
      <c r="H44" s="16"/>
      <c r="I44" s="17"/>
    </row>
    <row r="45" spans="2:9" ht="9.75" customHeight="1">
      <c r="B45" s="31"/>
      <c r="C45" s="22"/>
      <c r="D45" s="18"/>
      <c r="E45" s="18"/>
      <c r="F45" s="13"/>
      <c r="G45" s="16"/>
      <c r="H45" s="16"/>
      <c r="I45" s="17"/>
    </row>
    <row r="46" spans="2:9" ht="9.75" customHeight="1">
      <c r="B46" s="32" t="s">
        <v>79</v>
      </c>
      <c r="C46" s="20" t="s">
        <v>80</v>
      </c>
      <c r="D46" s="18">
        <f>SUMIF(Datuak!P:P,"11",Datuak!K:K)</f>
        <v>119888909.08</v>
      </c>
      <c r="E46" s="18">
        <f>SUMIF(Datuak!P:P,"11",Datuak!O:O)</f>
        <v>108138305.66999999</v>
      </c>
      <c r="F46" s="13"/>
      <c r="G46" s="16"/>
      <c r="H46" s="16"/>
      <c r="I46" s="17"/>
    </row>
    <row r="47" spans="2:9" ht="9.75" customHeight="1">
      <c r="B47" s="32" t="s">
        <v>81</v>
      </c>
      <c r="C47" s="21" t="s">
        <v>82</v>
      </c>
      <c r="D47" s="18"/>
      <c r="E47" s="18"/>
      <c r="F47" s="13"/>
      <c r="G47" s="16"/>
      <c r="H47" s="16"/>
      <c r="I47" s="17"/>
    </row>
    <row r="48" spans="2:9" ht="9.75" customHeight="1">
      <c r="B48" s="16"/>
      <c r="D48" s="18"/>
      <c r="E48" s="18"/>
      <c r="F48" s="13"/>
      <c r="G48" s="16"/>
      <c r="H48" s="16"/>
      <c r="I48" s="17"/>
    </row>
    <row r="49" spans="2:9" ht="9.75" customHeight="1">
      <c r="B49" s="16"/>
      <c r="C49" s="26" t="s">
        <v>83</v>
      </c>
      <c r="D49" s="18"/>
      <c r="E49" s="18"/>
      <c r="F49" s="13"/>
      <c r="G49" s="16"/>
      <c r="H49" s="16"/>
      <c r="I49" s="17"/>
    </row>
    <row r="50" spans="2:9" ht="9.75" customHeight="1">
      <c r="B50" s="16"/>
      <c r="C50" s="26" t="s">
        <v>84</v>
      </c>
      <c r="D50" s="18"/>
      <c r="E50" s="18"/>
      <c r="F50" s="13"/>
      <c r="G50" s="16"/>
      <c r="H50" s="16"/>
      <c r="I50" s="17"/>
    </row>
    <row r="51" spans="2:9" ht="9.75" customHeight="1">
      <c r="B51" s="16"/>
      <c r="C51" s="14"/>
      <c r="D51" s="18">
        <f>SUMIF(Datuak!P:P,"12",Datuak!K:K)</f>
        <v>265807.81</v>
      </c>
      <c r="E51" s="18">
        <f>SUMIF(Datuak!P:P,"12",Datuak!O:O)</f>
        <v>265807.81</v>
      </c>
      <c r="F51" s="13"/>
      <c r="G51" s="16"/>
      <c r="H51" s="16"/>
      <c r="I51" s="17"/>
    </row>
    <row r="52" spans="2:9" ht="9.75" customHeight="1">
      <c r="B52" s="13" t="s">
        <v>85</v>
      </c>
      <c r="C52" s="22" t="s">
        <v>60</v>
      </c>
      <c r="D52" s="18"/>
      <c r="E52" s="18"/>
      <c r="F52" s="13"/>
      <c r="G52" s="16"/>
      <c r="H52" s="16"/>
      <c r="I52" s="17"/>
    </row>
    <row r="53" spans="2:9" ht="9.75" customHeight="1">
      <c r="B53" s="13"/>
      <c r="C53" s="22"/>
      <c r="D53" s="18"/>
      <c r="E53" s="18"/>
      <c r="F53" s="13"/>
      <c r="G53" s="16"/>
      <c r="H53" s="16"/>
      <c r="I53" s="17"/>
    </row>
    <row r="54" spans="2:9" ht="9.75" customHeight="1">
      <c r="B54" s="13" t="s">
        <v>86</v>
      </c>
      <c r="C54" s="22" t="s">
        <v>64</v>
      </c>
      <c r="D54" s="18">
        <f>SUMIF(Datuak!P:P,"13",Datuak!K:K)</f>
        <v>271413.52</v>
      </c>
      <c r="E54" s="18">
        <f>SUMIF(Datuak!P:P,"13",Datuak!O:O)</f>
        <v>271413.52</v>
      </c>
      <c r="F54" s="13"/>
      <c r="G54" s="16"/>
      <c r="H54" s="16"/>
      <c r="I54" s="17"/>
    </row>
    <row r="55" spans="2:9" ht="9.75" customHeight="1">
      <c r="B55" s="13"/>
      <c r="C55" s="22"/>
      <c r="D55" s="22"/>
      <c r="E55" s="17"/>
      <c r="F55" s="13"/>
      <c r="G55" s="16"/>
      <c r="H55" s="16"/>
      <c r="I55" s="17"/>
    </row>
    <row r="56" spans="2:9" ht="9.75" customHeight="1">
      <c r="B56" s="13" t="s">
        <v>17</v>
      </c>
      <c r="C56" s="20" t="s">
        <v>87</v>
      </c>
      <c r="D56" s="18">
        <f>SUMIF(Datuak!P:P,"14",Datuak!K:K)</f>
        <v>0</v>
      </c>
      <c r="E56" s="18">
        <f>SUMIF(Datuak!P:P,"14",Datuak!O:O)</f>
        <v>0</v>
      </c>
      <c r="F56" s="13"/>
      <c r="G56" s="16"/>
      <c r="H56" s="16"/>
      <c r="I56" s="17"/>
    </row>
    <row r="57" spans="2:9" ht="9.75" customHeight="1">
      <c r="B57" s="13"/>
      <c r="C57" s="21" t="s">
        <v>88</v>
      </c>
      <c r="D57" s="21"/>
      <c r="E57" s="23"/>
      <c r="F57" s="13"/>
      <c r="G57" s="16"/>
      <c r="H57" s="16"/>
      <c r="I57" s="17"/>
    </row>
    <row r="58" spans="2:9" ht="9.75" customHeight="1">
      <c r="B58" s="13"/>
      <c r="C58" s="21" t="s">
        <v>89</v>
      </c>
      <c r="D58" s="21"/>
      <c r="E58" s="23"/>
      <c r="F58" s="13"/>
      <c r="G58" s="16"/>
      <c r="H58" s="16"/>
      <c r="I58" s="17"/>
    </row>
    <row r="59" spans="2:9" ht="9.75" customHeight="1">
      <c r="B59" s="16"/>
      <c r="D59" s="16"/>
      <c r="E59" s="17"/>
      <c r="F59" s="13"/>
      <c r="G59" s="16"/>
      <c r="H59" s="16"/>
      <c r="I59" s="17"/>
    </row>
    <row r="60" spans="2:9" ht="9.75" customHeight="1">
      <c r="B60" s="16"/>
      <c r="D60" s="16"/>
      <c r="E60" s="17"/>
      <c r="F60" s="13"/>
      <c r="G60" s="16"/>
      <c r="H60" s="16"/>
      <c r="I60" s="17"/>
    </row>
    <row r="61" spans="2:9" ht="9.75" customHeight="1">
      <c r="B61" s="16"/>
      <c r="D61" s="16"/>
      <c r="E61" s="17"/>
      <c r="F61" s="13"/>
      <c r="G61" s="16"/>
      <c r="H61" s="16"/>
      <c r="I61" s="17"/>
    </row>
    <row r="62" spans="2:9" ht="9.75" customHeight="1">
      <c r="B62" s="33"/>
      <c r="C62" s="34"/>
      <c r="D62" s="33"/>
      <c r="E62" s="35"/>
      <c r="F62" s="36"/>
      <c r="G62" s="33"/>
      <c r="H62" s="33"/>
      <c r="I62" s="35"/>
    </row>
    <row r="63" spans="2:9" ht="9.75" customHeight="1">
      <c r="B63" s="37"/>
      <c r="C63" s="37"/>
      <c r="D63" s="37"/>
      <c r="E63" s="37"/>
      <c r="F63" s="38"/>
      <c r="G63" s="37"/>
      <c r="H63" s="37"/>
      <c r="I63" s="37"/>
    </row>
    <row r="64" spans="2:9" ht="9.75" customHeight="1">
      <c r="B64" s="37"/>
      <c r="C64" s="37"/>
      <c r="D64" s="37"/>
      <c r="E64" s="37"/>
      <c r="F64" s="38"/>
      <c r="G64" s="37"/>
      <c r="H64" s="37"/>
      <c r="I64" s="37"/>
    </row>
    <row r="65" spans="2:9" ht="9.75" customHeight="1">
      <c r="B65" s="37"/>
      <c r="C65" s="37"/>
      <c r="D65" s="37"/>
      <c r="E65" s="37"/>
      <c r="F65" s="38"/>
      <c r="G65" s="37"/>
      <c r="H65" s="37"/>
      <c r="I65" s="37"/>
    </row>
    <row r="66" spans="2:9" ht="9.75" customHeight="1">
      <c r="B66" s="37"/>
      <c r="C66" s="37"/>
      <c r="D66" s="37"/>
      <c r="E66" s="37"/>
      <c r="F66" s="38"/>
      <c r="G66" s="37"/>
      <c r="H66" s="37"/>
      <c r="I66" s="37"/>
    </row>
    <row r="67" spans="2:9" ht="9.75" customHeight="1">
      <c r="B67" s="37"/>
      <c r="C67" s="37"/>
      <c r="D67" s="37"/>
      <c r="E67" s="37"/>
      <c r="F67" s="38"/>
      <c r="G67" s="37"/>
      <c r="H67" s="37"/>
      <c r="I67" s="37"/>
    </row>
    <row r="68" spans="2:9" ht="9.75" customHeight="1">
      <c r="B68" s="37"/>
      <c r="C68" s="37"/>
      <c r="D68" s="37"/>
      <c r="E68" s="37"/>
      <c r="F68" s="38"/>
      <c r="G68" s="37"/>
      <c r="H68" s="37"/>
      <c r="I68" s="37"/>
    </row>
    <row r="69" spans="1:10" s="63" customFormat="1" ht="15.75" customHeight="1">
      <c r="A69" s="50"/>
      <c r="B69" s="61"/>
      <c r="C69" s="61"/>
      <c r="D69" s="64" t="str">
        <f>IF($G$1&gt;$I$1,$I$1,$G$1)</f>
        <v>2018/12/31</v>
      </c>
      <c r="E69" s="69" t="s">
        <v>217</v>
      </c>
      <c r="F69" s="69"/>
      <c r="G69" s="62" t="str">
        <f>IF(($E$1-$H$1)&lt;0,$E$1,$H$1)</f>
        <v>31/12/2018</v>
      </c>
      <c r="H69" s="61"/>
      <c r="I69" s="61"/>
      <c r="J69" s="50"/>
    </row>
    <row r="70" spans="2:9" ht="15.75" customHeight="1">
      <c r="B70" s="6"/>
      <c r="C70" s="6"/>
      <c r="D70" s="6"/>
      <c r="E70" s="6"/>
      <c r="F70" s="7"/>
      <c r="G70" s="7"/>
      <c r="H70" s="7"/>
      <c r="I70" s="7"/>
    </row>
    <row r="71" ht="9.75" customHeight="1"/>
    <row r="72" spans="2:9" ht="10.5" customHeight="1">
      <c r="B72" s="70" t="s">
        <v>27</v>
      </c>
      <c r="C72" s="70" t="s">
        <v>28</v>
      </c>
      <c r="D72" s="59" t="str">
        <f>IF($G$1&gt;$I$1,$I$1,$G$1)</f>
        <v>2018/12/31</v>
      </c>
      <c r="E72" s="57" t="str">
        <f>$G$2</f>
        <v>2017/12/31</v>
      </c>
      <c r="F72" s="70" t="s">
        <v>27</v>
      </c>
      <c r="G72" s="67" t="s">
        <v>29</v>
      </c>
      <c r="H72" s="59" t="str">
        <f>D72</f>
        <v>2018/12/31</v>
      </c>
      <c r="I72" s="57" t="str">
        <f>E72</f>
        <v>2017/12/31</v>
      </c>
    </row>
    <row r="73" spans="2:9" ht="10.5" customHeight="1">
      <c r="B73" s="71"/>
      <c r="C73" s="71"/>
      <c r="D73" s="60" t="str">
        <f>IF(($E$1-$H$1)&lt;0,$E$1,$H$1)</f>
        <v>31/12/2018</v>
      </c>
      <c r="E73" s="58" t="str">
        <f>$E$2</f>
        <v>31/12/2017</v>
      </c>
      <c r="F73" s="71"/>
      <c r="G73" s="68"/>
      <c r="H73" s="60" t="str">
        <f>D73</f>
        <v>31/12/2018</v>
      </c>
      <c r="I73" s="58" t="str">
        <f>E73</f>
        <v>31/12/2017</v>
      </c>
    </row>
    <row r="74" spans="2:9" ht="9.75" customHeight="1">
      <c r="B74" s="13"/>
      <c r="C74" s="22"/>
      <c r="D74" s="22"/>
      <c r="E74" s="17"/>
      <c r="F74" s="13"/>
      <c r="G74" s="16"/>
      <c r="H74" s="16"/>
      <c r="I74" s="17"/>
    </row>
    <row r="75" spans="2:9" ht="9.75" customHeight="1">
      <c r="B75" s="16"/>
      <c r="C75" s="26" t="s">
        <v>90</v>
      </c>
      <c r="D75" s="26"/>
      <c r="E75" s="28"/>
      <c r="F75" s="16"/>
      <c r="G75" s="14" t="s">
        <v>91</v>
      </c>
      <c r="H75" s="14"/>
      <c r="I75" s="15"/>
    </row>
    <row r="76" spans="2:9" ht="9.75" customHeight="1">
      <c r="B76" s="16"/>
      <c r="C76" s="26" t="s">
        <v>92</v>
      </c>
      <c r="D76" s="26"/>
      <c r="E76" s="28"/>
      <c r="F76" s="16"/>
      <c r="G76" s="22"/>
      <c r="H76" s="22"/>
      <c r="I76" s="17"/>
    </row>
    <row r="77" spans="2:10" ht="9.75" customHeight="1">
      <c r="B77" s="16"/>
      <c r="C77" s="26" t="s">
        <v>93</v>
      </c>
      <c r="D77" s="26"/>
      <c r="E77" s="28"/>
      <c r="F77" s="13">
        <v>14</v>
      </c>
      <c r="G77" s="39" t="s">
        <v>94</v>
      </c>
      <c r="H77" s="18">
        <f>-SUMIF(Datuak!P:P,"48",Datuak!K:K)</f>
        <v>0</v>
      </c>
      <c r="I77" s="18">
        <f>-SUMIF(Datuak!P:P,"48",Datuak!O:O)</f>
        <v>0</v>
      </c>
      <c r="J77" s="52"/>
    </row>
    <row r="78" spans="2:10" ht="9.75" customHeight="1">
      <c r="B78" s="16"/>
      <c r="C78" s="26" t="s">
        <v>95</v>
      </c>
      <c r="D78" s="26"/>
      <c r="E78" s="28"/>
      <c r="F78" s="16"/>
      <c r="G78" s="22"/>
      <c r="H78" s="22"/>
      <c r="I78" s="17"/>
      <c r="J78" s="52"/>
    </row>
    <row r="79" spans="2:10" ht="9.75" customHeight="1">
      <c r="B79" s="16"/>
      <c r="C79" s="26"/>
      <c r="D79" s="26"/>
      <c r="E79" s="28"/>
      <c r="F79" s="16"/>
      <c r="G79" s="22"/>
      <c r="H79" s="22"/>
      <c r="I79" s="17"/>
      <c r="J79" s="52"/>
    </row>
    <row r="80" spans="2:10" ht="9.75" customHeight="1">
      <c r="B80" s="13" t="s">
        <v>96</v>
      </c>
      <c r="C80" s="20" t="s">
        <v>97</v>
      </c>
      <c r="D80" s="18">
        <f>SUMIF(Datuak!P:P,"15",Datuak!K:K)</f>
        <v>6370976.71</v>
      </c>
      <c r="E80" s="18">
        <f>SUMIF(Datuak!P:P,"15",Datuak!O:O)</f>
        <v>6370976.71</v>
      </c>
      <c r="F80" s="16"/>
      <c r="G80" s="39" t="s">
        <v>98</v>
      </c>
      <c r="H80" s="39"/>
      <c r="I80" s="40"/>
      <c r="J80" s="52"/>
    </row>
    <row r="81" spans="2:10" ht="9.75" customHeight="1">
      <c r="B81" s="13"/>
      <c r="C81" s="21" t="s">
        <v>99</v>
      </c>
      <c r="D81" s="18"/>
      <c r="E81" s="18"/>
      <c r="F81" s="16"/>
      <c r="G81" s="22"/>
      <c r="H81" s="22"/>
      <c r="I81" s="17"/>
      <c r="J81" s="52"/>
    </row>
    <row r="82" spans="2:10" ht="9.75" customHeight="1">
      <c r="B82" s="13"/>
      <c r="C82" s="21" t="s">
        <v>100</v>
      </c>
      <c r="D82" s="18"/>
      <c r="E82" s="18"/>
      <c r="F82" s="16"/>
      <c r="G82" s="22"/>
      <c r="H82" s="22"/>
      <c r="I82" s="17"/>
      <c r="J82" s="52"/>
    </row>
    <row r="83" spans="2:10" ht="9.75" customHeight="1">
      <c r="B83" s="13"/>
      <c r="C83" s="21"/>
      <c r="D83" s="18"/>
      <c r="E83" s="18"/>
      <c r="F83" s="13">
        <v>15</v>
      </c>
      <c r="G83" s="22" t="s">
        <v>101</v>
      </c>
      <c r="H83" s="18">
        <f>-SUMIF(Datuak!P:P,"49",Datuak!K:K)</f>
        <v>0</v>
      </c>
      <c r="I83" s="18">
        <f>-SUMIF(Datuak!P:P,"49",Datuak!O:O)</f>
        <v>0</v>
      </c>
      <c r="J83" s="52"/>
    </row>
    <row r="84" spans="2:10" ht="9.75" customHeight="1">
      <c r="B84" s="32" t="s">
        <v>102</v>
      </c>
      <c r="C84" s="20" t="s">
        <v>103</v>
      </c>
      <c r="D84" s="18">
        <f>SUMIF(Datuak!P:P,"16",Datuak!K:K)</f>
        <v>113049793.56</v>
      </c>
      <c r="E84" s="18">
        <f>SUMIF(Datuak!P:P,"16",Datuak!O:O)</f>
        <v>112500043.56</v>
      </c>
      <c r="F84" s="13"/>
      <c r="G84" s="21" t="s">
        <v>104</v>
      </c>
      <c r="H84" s="21"/>
      <c r="I84" s="23"/>
      <c r="J84" s="52"/>
    </row>
    <row r="85" spans="2:10" ht="9.75" customHeight="1">
      <c r="B85" s="31" t="s">
        <v>105</v>
      </c>
      <c r="C85" s="21" t="s">
        <v>106</v>
      </c>
      <c r="D85" s="18"/>
      <c r="E85" s="18"/>
      <c r="F85" s="13"/>
      <c r="G85" s="21"/>
      <c r="H85" s="21"/>
      <c r="I85" s="23"/>
      <c r="J85" s="52"/>
    </row>
    <row r="86" spans="2:10" ht="9.75" customHeight="1">
      <c r="B86" s="32"/>
      <c r="C86" s="21" t="s">
        <v>107</v>
      </c>
      <c r="D86" s="18"/>
      <c r="E86" s="18"/>
      <c r="F86" s="13" t="s">
        <v>14</v>
      </c>
      <c r="G86" s="22" t="s">
        <v>108</v>
      </c>
      <c r="H86" s="18">
        <f>-SUMIF(Datuak!P:P,"50",Datuak!K:K)</f>
        <v>252080000</v>
      </c>
      <c r="I86" s="18">
        <f>-SUMIF(Datuak!P:P,"50",Datuak!O:O)</f>
        <v>370195000</v>
      </c>
      <c r="J86" s="52"/>
    </row>
    <row r="87" spans="2:10" ht="9.75" customHeight="1">
      <c r="B87" s="32"/>
      <c r="C87" s="21" t="s">
        <v>109</v>
      </c>
      <c r="D87" s="18"/>
      <c r="E87" s="18"/>
      <c r="F87" s="13"/>
      <c r="G87" s="22"/>
      <c r="H87" s="18"/>
      <c r="I87" s="18"/>
      <c r="J87" s="52"/>
    </row>
    <row r="88" spans="2:10" ht="9.75" customHeight="1">
      <c r="B88" s="32"/>
      <c r="C88" s="21"/>
      <c r="D88" s="18"/>
      <c r="E88" s="18"/>
      <c r="F88" s="13">
        <v>176</v>
      </c>
      <c r="G88" s="22" t="s">
        <v>110</v>
      </c>
      <c r="H88" s="18">
        <f>-SUMIF(Datuak!P:P,"51",Datuak!K:K)</f>
        <v>0</v>
      </c>
      <c r="I88" s="18">
        <f>-SUMIF(Datuak!P:P,"51",Datuak!O:O)</f>
        <v>0</v>
      </c>
      <c r="J88" s="52"/>
    </row>
    <row r="89" spans="2:10" ht="9.75" customHeight="1">
      <c r="B89" s="13" t="s">
        <v>111</v>
      </c>
      <c r="C89" s="20" t="s">
        <v>112</v>
      </c>
      <c r="D89" s="18">
        <f>SUMIF(Datuak!P:P,"17",Datuak!K:K)</f>
        <v>0</v>
      </c>
      <c r="E89" s="18">
        <f>SUMIF(Datuak!P:P,"17",Datuak!O:O)</f>
        <v>0</v>
      </c>
      <c r="F89" s="13"/>
      <c r="G89" s="22"/>
      <c r="H89" s="18"/>
      <c r="I89" s="18"/>
      <c r="J89" s="52"/>
    </row>
    <row r="90" spans="2:10" ht="9.75" customHeight="1">
      <c r="B90" s="13"/>
      <c r="C90" s="21" t="s">
        <v>113</v>
      </c>
      <c r="D90" s="18"/>
      <c r="E90" s="18"/>
      <c r="F90" s="13" t="s">
        <v>22</v>
      </c>
      <c r="G90" s="22" t="s">
        <v>114</v>
      </c>
      <c r="H90" s="18">
        <f>-SUMIF(Datuak!P:P,"52",Datuak!K:K)</f>
        <v>-0.23</v>
      </c>
      <c r="I90" s="18">
        <f>-SUMIF(Datuak!P:P,"52",Datuak!O:O)</f>
        <v>187031.81</v>
      </c>
      <c r="J90" s="52"/>
    </row>
    <row r="91" spans="2:10" ht="9.75" customHeight="1">
      <c r="B91" s="13"/>
      <c r="C91" s="21"/>
      <c r="D91" s="18"/>
      <c r="E91" s="18"/>
      <c r="F91" s="13"/>
      <c r="G91" s="22"/>
      <c r="H91" s="22"/>
      <c r="I91" s="17"/>
      <c r="J91" s="52"/>
    </row>
    <row r="92" spans="2:10" ht="9.75" customHeight="1">
      <c r="B92" s="13" t="s">
        <v>19</v>
      </c>
      <c r="C92" s="22" t="s">
        <v>115</v>
      </c>
      <c r="D92" s="18">
        <f>SUMIF(Datuak!P:P,"18",Datuak!K:K)</f>
        <v>0</v>
      </c>
      <c r="E92" s="18">
        <f>SUMIF(Datuak!P:P,"18",Datuak!O:O)</f>
        <v>0</v>
      </c>
      <c r="F92" s="13">
        <v>174</v>
      </c>
      <c r="G92" s="22" t="s">
        <v>116</v>
      </c>
      <c r="H92" s="18">
        <f>-SUMIF(Datuak!P:P,"53",Datuak!K:K)</f>
        <v>0</v>
      </c>
      <c r="I92" s="18">
        <f>-SUMIF(Datuak!P:P,"53",Datuak!O:O)</f>
        <v>0</v>
      </c>
      <c r="J92" s="52"/>
    </row>
    <row r="93" spans="2:10" ht="9.75" customHeight="1">
      <c r="B93" s="13"/>
      <c r="C93" s="19"/>
      <c r="D93" s="18"/>
      <c r="E93" s="18"/>
      <c r="F93" s="13"/>
      <c r="G93" s="21" t="s">
        <v>117</v>
      </c>
      <c r="H93" s="21"/>
      <c r="I93" s="23"/>
      <c r="J93" s="52"/>
    </row>
    <row r="94" spans="2:10" ht="9.75" customHeight="1">
      <c r="B94" s="13"/>
      <c r="C94" s="26" t="s">
        <v>118</v>
      </c>
      <c r="D94" s="18"/>
      <c r="E94" s="18"/>
      <c r="F94" s="13"/>
      <c r="G94" s="16"/>
      <c r="H94" s="16"/>
      <c r="I94" s="17"/>
      <c r="J94" s="52"/>
    </row>
    <row r="95" spans="2:10" ht="9.75" customHeight="1">
      <c r="B95" s="13"/>
      <c r="C95" s="26" t="s">
        <v>119</v>
      </c>
      <c r="D95" s="18"/>
      <c r="E95" s="18"/>
      <c r="F95" s="13"/>
      <c r="G95" s="16"/>
      <c r="H95" s="16"/>
      <c r="I95" s="17"/>
      <c r="J95" s="52"/>
    </row>
    <row r="96" spans="2:10" ht="9.75" customHeight="1">
      <c r="B96" s="13"/>
      <c r="C96" s="41"/>
      <c r="D96" s="18"/>
      <c r="E96" s="18"/>
      <c r="F96" s="13">
        <v>16</v>
      </c>
      <c r="G96" s="42" t="s">
        <v>120</v>
      </c>
      <c r="H96" s="18">
        <f>-SUMIF(Datuak!P:P,"54",Datuak!K:K)</f>
        <v>0</v>
      </c>
      <c r="I96" s="18">
        <f>-SUMIF(Datuak!P:P,"54",Datuak!O:O)</f>
        <v>0</v>
      </c>
      <c r="J96" s="52"/>
    </row>
    <row r="97" spans="2:9" ht="9.75" customHeight="1">
      <c r="B97" s="13" t="s">
        <v>121</v>
      </c>
      <c r="C97" s="20" t="s">
        <v>122</v>
      </c>
      <c r="D97" s="18">
        <f>SUMIF(Datuak!P:P,"19",Datuak!K:K)</f>
        <v>0</v>
      </c>
      <c r="E97" s="18">
        <f>SUMIF(Datuak!P:P,"19",Datuak!O:O)</f>
        <v>0</v>
      </c>
      <c r="F97" s="13"/>
      <c r="G97" s="42" t="s">
        <v>123</v>
      </c>
      <c r="H97" s="42"/>
      <c r="I97" s="43"/>
    </row>
    <row r="98" spans="2:9" ht="9.75" customHeight="1">
      <c r="B98" s="13"/>
      <c r="C98" s="21" t="s">
        <v>124</v>
      </c>
      <c r="D98" s="18"/>
      <c r="E98" s="18"/>
      <c r="F98" s="13"/>
      <c r="G98" s="39" t="s">
        <v>125</v>
      </c>
      <c r="H98" s="39"/>
      <c r="I98" s="40"/>
    </row>
    <row r="99" spans="2:9" ht="9.75" customHeight="1">
      <c r="B99" s="13"/>
      <c r="C99" s="21"/>
      <c r="D99" s="18"/>
      <c r="E99" s="18"/>
      <c r="F99" s="13"/>
      <c r="G99" s="16"/>
      <c r="H99" s="16"/>
      <c r="I99" s="17"/>
    </row>
    <row r="100" spans="2:9" ht="9.75" customHeight="1">
      <c r="B100" s="32" t="s">
        <v>126</v>
      </c>
      <c r="C100" s="20" t="s">
        <v>127</v>
      </c>
      <c r="D100" s="18">
        <f>SUMIF(Datuak!P:P,"20",Datuak!K:K)</f>
        <v>123967605.75</v>
      </c>
      <c r="E100" s="18">
        <f>SUMIF(Datuak!P:P,"20",Datuak!O:O)</f>
        <v>50496527.56999999</v>
      </c>
      <c r="F100" s="13"/>
      <c r="G100" s="15" t="s">
        <v>128</v>
      </c>
      <c r="H100" s="30">
        <f>SUM(H77:H99)</f>
        <v>252079999.77</v>
      </c>
      <c r="I100" s="30">
        <f>SUM(I77:I99)</f>
        <v>370382031.81</v>
      </c>
    </row>
    <row r="101" spans="2:9" ht="9.75" customHeight="1">
      <c r="B101" s="31" t="s">
        <v>129</v>
      </c>
      <c r="C101" s="21" t="s">
        <v>113</v>
      </c>
      <c r="D101" s="21"/>
      <c r="E101" s="23"/>
      <c r="F101" s="13"/>
      <c r="G101" s="16"/>
      <c r="H101" s="16"/>
      <c r="I101" s="17"/>
    </row>
    <row r="102" spans="2:9" ht="9.75" customHeight="1">
      <c r="B102" s="31"/>
      <c r="C102" s="21"/>
      <c r="D102" s="21"/>
      <c r="E102" s="23"/>
      <c r="F102" s="13"/>
      <c r="G102" s="16"/>
      <c r="H102" s="16"/>
      <c r="I102" s="17"/>
    </row>
    <row r="103" spans="2:9" ht="9.75" customHeight="1">
      <c r="B103" s="13">
        <v>253</v>
      </c>
      <c r="C103" s="22" t="s">
        <v>110</v>
      </c>
      <c r="D103" s="18">
        <f>SUMIF(Datuak!P:P,"21",Datuak!K:K)</f>
        <v>0</v>
      </c>
      <c r="E103" s="18">
        <f>SUMIF(Datuak!P:P,"21",Datuak!O:O)</f>
        <v>0</v>
      </c>
      <c r="F103" s="13"/>
      <c r="G103" s="16"/>
      <c r="H103" s="16"/>
      <c r="I103" s="17"/>
    </row>
    <row r="104" spans="2:9" ht="9.75" customHeight="1">
      <c r="B104" s="13"/>
      <c r="C104" s="22"/>
      <c r="D104" s="22"/>
      <c r="E104" s="17"/>
      <c r="F104" s="13"/>
      <c r="G104" s="16"/>
      <c r="H104" s="16"/>
      <c r="I104" s="17"/>
    </row>
    <row r="105" spans="2:9" ht="9.75" customHeight="1">
      <c r="B105" s="13" t="s">
        <v>20</v>
      </c>
      <c r="C105" s="20" t="s">
        <v>130</v>
      </c>
      <c r="D105" s="18">
        <f>SUMIF(Datuak!P:P,"22",Datuak!K:K)</f>
        <v>0</v>
      </c>
      <c r="E105" s="18">
        <f>SUMIF(Datuak!P:P,"22",Datuak!O:O)</f>
        <v>0</v>
      </c>
      <c r="F105" s="13"/>
      <c r="G105" s="16"/>
      <c r="H105" s="16"/>
      <c r="I105" s="17"/>
    </row>
    <row r="106" spans="2:9" ht="9.75" customHeight="1">
      <c r="B106" s="13"/>
      <c r="C106" s="21" t="s">
        <v>131</v>
      </c>
      <c r="D106" s="21"/>
      <c r="E106" s="23"/>
      <c r="F106" s="13"/>
      <c r="G106" s="16"/>
      <c r="H106" s="16"/>
      <c r="I106" s="17"/>
    </row>
    <row r="107" spans="2:9" ht="9.75" customHeight="1">
      <c r="B107" s="13"/>
      <c r="C107" s="20"/>
      <c r="D107" s="20"/>
      <c r="E107" s="23"/>
      <c r="F107" s="13"/>
      <c r="G107" s="16"/>
      <c r="H107" s="16"/>
      <c r="I107" s="17"/>
    </row>
    <row r="108" spans="2:9" ht="9.75" customHeight="1">
      <c r="B108" s="13"/>
      <c r="C108" s="15" t="s">
        <v>132</v>
      </c>
      <c r="D108" s="30">
        <f>SUM(D10:D105)</f>
        <v>3269820543.6299996</v>
      </c>
      <c r="E108" s="30">
        <f>SUM(E10:E105)</f>
        <v>3162216023.3099995</v>
      </c>
      <c r="F108" s="13"/>
      <c r="G108" s="16"/>
      <c r="H108" s="16"/>
      <c r="I108" s="17"/>
    </row>
    <row r="109" spans="2:9" ht="9.75" customHeight="1">
      <c r="B109" s="16"/>
      <c r="C109" s="16"/>
      <c r="D109" s="16"/>
      <c r="E109" s="17"/>
      <c r="F109" s="13"/>
      <c r="G109" s="16"/>
      <c r="H109" s="16"/>
      <c r="I109" s="17"/>
    </row>
    <row r="110" spans="2:9" ht="9.75" customHeight="1">
      <c r="B110" s="13"/>
      <c r="C110" s="44"/>
      <c r="D110" s="44"/>
      <c r="E110" s="30"/>
      <c r="F110" s="13"/>
      <c r="G110" s="16"/>
      <c r="H110" s="16"/>
      <c r="I110" s="17"/>
    </row>
    <row r="111" spans="2:9" ht="9.75" customHeight="1">
      <c r="B111" s="13"/>
      <c r="C111" s="44"/>
      <c r="D111" s="44"/>
      <c r="E111" s="30"/>
      <c r="F111" s="13"/>
      <c r="G111" s="16"/>
      <c r="H111" s="16"/>
      <c r="I111" s="17"/>
    </row>
    <row r="112" spans="2:9" ht="9.75" customHeight="1">
      <c r="B112" s="13"/>
      <c r="C112" s="16"/>
      <c r="D112" s="16"/>
      <c r="E112" s="17"/>
      <c r="F112" s="13"/>
      <c r="G112" s="16"/>
      <c r="H112" s="16"/>
      <c r="I112" s="17"/>
    </row>
    <row r="113" spans="2:9" ht="9.75" customHeight="1">
      <c r="B113" s="13"/>
      <c r="C113" s="16"/>
      <c r="D113" s="16"/>
      <c r="E113" s="17"/>
      <c r="F113" s="13"/>
      <c r="G113" s="16"/>
      <c r="H113" s="16"/>
      <c r="I113" s="17"/>
    </row>
    <row r="114" spans="2:9" ht="9.75" customHeight="1">
      <c r="B114" s="13"/>
      <c r="C114" s="16"/>
      <c r="D114" s="16"/>
      <c r="E114" s="17"/>
      <c r="F114" s="13"/>
      <c r="G114" s="16"/>
      <c r="H114" s="16"/>
      <c r="I114" s="17"/>
    </row>
    <row r="115" spans="2:9" ht="9.75" customHeight="1">
      <c r="B115" s="13"/>
      <c r="C115" s="22"/>
      <c r="D115" s="22"/>
      <c r="E115" s="17"/>
      <c r="F115" s="13"/>
      <c r="G115" s="16"/>
      <c r="H115" s="16"/>
      <c r="I115" s="17"/>
    </row>
    <row r="116" spans="2:9" ht="9.75" customHeight="1">
      <c r="B116" s="13"/>
      <c r="C116" s="20"/>
      <c r="D116" s="20"/>
      <c r="E116" s="23"/>
      <c r="F116" s="13"/>
      <c r="G116" s="16"/>
      <c r="H116" s="16"/>
      <c r="I116" s="17"/>
    </row>
    <row r="117" spans="2:9" ht="9.75" customHeight="1">
      <c r="B117" s="13"/>
      <c r="C117" s="21"/>
      <c r="D117" s="21"/>
      <c r="E117" s="23"/>
      <c r="F117" s="13"/>
      <c r="G117" s="16"/>
      <c r="H117" s="16"/>
      <c r="I117" s="17"/>
    </row>
    <row r="118" spans="2:9" ht="9.75" customHeight="1">
      <c r="B118" s="13"/>
      <c r="C118" s="21"/>
      <c r="D118" s="21"/>
      <c r="E118" s="23"/>
      <c r="F118" s="13"/>
      <c r="G118" s="16"/>
      <c r="H118" s="16"/>
      <c r="I118" s="17"/>
    </row>
    <row r="119" spans="2:9" ht="9.75" customHeight="1">
      <c r="B119" s="13"/>
      <c r="C119" s="20"/>
      <c r="D119" s="20"/>
      <c r="E119" s="23"/>
      <c r="F119" s="13"/>
      <c r="G119" s="16"/>
      <c r="H119" s="16"/>
      <c r="I119" s="17"/>
    </row>
    <row r="120" spans="2:9" ht="9.75" customHeight="1">
      <c r="B120" s="13"/>
      <c r="C120" s="21"/>
      <c r="D120" s="21"/>
      <c r="E120" s="23"/>
      <c r="F120" s="13"/>
      <c r="G120" s="16"/>
      <c r="H120" s="16"/>
      <c r="I120" s="17"/>
    </row>
    <row r="121" spans="2:9" ht="9.75" customHeight="1">
      <c r="B121" s="32"/>
      <c r="C121" s="20"/>
      <c r="D121" s="20"/>
      <c r="E121" s="23"/>
      <c r="F121" s="16"/>
      <c r="G121" s="43"/>
      <c r="H121" s="43"/>
      <c r="I121" s="43"/>
    </row>
    <row r="122" spans="2:9" ht="9.75" customHeight="1">
      <c r="B122" s="31"/>
      <c r="C122" s="21"/>
      <c r="D122" s="21"/>
      <c r="E122" s="23"/>
      <c r="F122" s="16"/>
      <c r="G122" s="16"/>
      <c r="H122" s="16"/>
      <c r="I122" s="17"/>
    </row>
    <row r="123" spans="2:9" ht="9.75" customHeight="1">
      <c r="B123" s="36"/>
      <c r="C123" s="45"/>
      <c r="D123" s="45"/>
      <c r="E123" s="35"/>
      <c r="F123" s="33"/>
      <c r="G123" s="33"/>
      <c r="H123" s="33"/>
      <c r="I123" s="35"/>
    </row>
    <row r="124" spans="2:9" ht="9.75" customHeight="1">
      <c r="B124" s="38"/>
      <c r="C124" s="46"/>
      <c r="D124" s="46"/>
      <c r="E124" s="46"/>
      <c r="F124" s="37"/>
      <c r="G124" s="37"/>
      <c r="H124" s="37"/>
      <c r="I124" s="37"/>
    </row>
    <row r="125" spans="2:9" ht="9.75" customHeight="1">
      <c r="B125" s="38"/>
      <c r="C125" s="46"/>
      <c r="D125" s="46"/>
      <c r="E125" s="46"/>
      <c r="F125" s="37"/>
      <c r="G125" s="37"/>
      <c r="H125" s="37"/>
      <c r="I125" s="37"/>
    </row>
    <row r="126" spans="2:9" ht="9.75" customHeight="1">
      <c r="B126" s="38"/>
      <c r="C126" s="46"/>
      <c r="D126" s="46"/>
      <c r="E126" s="46"/>
      <c r="F126" s="37"/>
      <c r="G126" s="37"/>
      <c r="H126" s="37"/>
      <c r="I126" s="37"/>
    </row>
    <row r="127" spans="2:9" ht="9.75" customHeight="1">
      <c r="B127" s="38"/>
      <c r="C127" s="46"/>
      <c r="D127" s="46"/>
      <c r="E127" s="46"/>
      <c r="F127" s="37"/>
      <c r="G127" s="37"/>
      <c r="H127" s="37"/>
      <c r="I127" s="37"/>
    </row>
    <row r="128" spans="1:10" s="63" customFormat="1" ht="15.75" customHeight="1">
      <c r="A128" s="50"/>
      <c r="B128" s="61"/>
      <c r="C128" s="61"/>
      <c r="D128" s="64" t="str">
        <f>IF($G$1&gt;$I$1,$I$1,$G$1)</f>
        <v>2018/12/31</v>
      </c>
      <c r="E128" s="69" t="s">
        <v>217</v>
      </c>
      <c r="F128" s="69"/>
      <c r="G128" s="62" t="str">
        <f>IF(($E$1-$H$1)&lt;0,$E$1,$H$1)</f>
        <v>31/12/2018</v>
      </c>
      <c r="H128" s="61"/>
      <c r="I128" s="61"/>
      <c r="J128" s="50"/>
    </row>
    <row r="129" spans="2:9" ht="15.75" customHeight="1">
      <c r="B129" s="6"/>
      <c r="C129" s="6"/>
      <c r="D129" s="6"/>
      <c r="E129" s="6"/>
      <c r="F129" s="7"/>
      <c r="G129" s="7"/>
      <c r="H129" s="7"/>
      <c r="I129" s="7"/>
    </row>
    <row r="130" ht="9.75" customHeight="1"/>
    <row r="131" spans="2:9" ht="10.5" customHeight="1">
      <c r="B131" s="70" t="s">
        <v>27</v>
      </c>
      <c r="C131" s="70" t="s">
        <v>28</v>
      </c>
      <c r="D131" s="59" t="str">
        <f>IF($G$1&gt;$I$1,$I$1,$G$1)</f>
        <v>2018/12/31</v>
      </c>
      <c r="E131" s="57" t="str">
        <f>$G$2</f>
        <v>2017/12/31</v>
      </c>
      <c r="F131" s="70" t="s">
        <v>27</v>
      </c>
      <c r="G131" s="67" t="s">
        <v>29</v>
      </c>
      <c r="H131" s="59" t="str">
        <f>D131</f>
        <v>2018/12/31</v>
      </c>
      <c r="I131" s="57" t="str">
        <f>E131</f>
        <v>2017/12/31</v>
      </c>
    </row>
    <row r="132" spans="2:9" ht="10.5" customHeight="1">
      <c r="B132" s="71"/>
      <c r="C132" s="71"/>
      <c r="D132" s="60" t="str">
        <f>IF(($E$1-$H$1)&lt;0,$E$1,$H$1)</f>
        <v>31/12/2018</v>
      </c>
      <c r="E132" s="58" t="str">
        <f>$E$2</f>
        <v>31/12/2017</v>
      </c>
      <c r="F132" s="71"/>
      <c r="G132" s="68"/>
      <c r="H132" s="60" t="str">
        <f>D132</f>
        <v>31/12/2018</v>
      </c>
      <c r="I132" s="58" t="str">
        <f>E132</f>
        <v>31/12/2017</v>
      </c>
    </row>
    <row r="133" spans="2:9" ht="9.75" customHeight="1">
      <c r="B133" s="10"/>
      <c r="C133" s="11"/>
      <c r="D133" s="11"/>
      <c r="E133" s="12"/>
      <c r="F133" s="16"/>
      <c r="G133" s="16"/>
      <c r="H133" s="16"/>
      <c r="I133" s="17"/>
    </row>
    <row r="134" spans="2:9" ht="9.75" customHeight="1">
      <c r="B134" s="13"/>
      <c r="C134" s="26" t="s">
        <v>133</v>
      </c>
      <c r="D134" s="26"/>
      <c r="E134" s="28"/>
      <c r="F134" s="13"/>
      <c r="G134" s="14" t="s">
        <v>134</v>
      </c>
      <c r="H134" s="14"/>
      <c r="I134" s="15"/>
    </row>
    <row r="135" spans="2:9" ht="9.75" customHeight="1">
      <c r="B135" s="16"/>
      <c r="C135" s="16"/>
      <c r="D135" s="16"/>
      <c r="E135" s="17"/>
      <c r="F135" s="13"/>
      <c r="G135" s="39"/>
      <c r="H135" s="39"/>
      <c r="I135" s="40"/>
    </row>
    <row r="136" spans="2:10" ht="9.75" customHeight="1">
      <c r="B136" s="13" t="s">
        <v>135</v>
      </c>
      <c r="C136" s="26" t="s">
        <v>136</v>
      </c>
      <c r="D136" s="18">
        <f>SUMIF(Datuak!P:P,"23",Datuak!K:K)</f>
        <v>494285.18</v>
      </c>
      <c r="E136" s="18">
        <f>SUMIF(Datuak!P:P,"23",Datuak!O:O)</f>
        <v>494285.18</v>
      </c>
      <c r="F136" s="13">
        <v>58</v>
      </c>
      <c r="G136" s="42" t="s">
        <v>137</v>
      </c>
      <c r="H136" s="18">
        <f>-SUMIF(Datuak!P:P,"55",Datuak!K:K)</f>
        <v>109099782.97</v>
      </c>
      <c r="I136" s="18">
        <f>-SUMIF(Datuak!P:P,"55",Datuak!O:O)</f>
        <v>109099782.97</v>
      </c>
      <c r="J136" s="52"/>
    </row>
    <row r="137" spans="2:10" ht="9.75" customHeight="1">
      <c r="B137" s="16"/>
      <c r="C137" s="22"/>
      <c r="D137" s="18"/>
      <c r="E137" s="18"/>
      <c r="F137" s="13"/>
      <c r="G137" s="39"/>
      <c r="H137" s="40"/>
      <c r="I137" s="40"/>
      <c r="J137" s="52"/>
    </row>
    <row r="138" spans="2:10" ht="9.75" customHeight="1">
      <c r="B138" s="13"/>
      <c r="C138" s="26" t="s">
        <v>138</v>
      </c>
      <c r="D138" s="18"/>
      <c r="E138" s="18"/>
      <c r="F138" s="13"/>
      <c r="G138" s="42" t="s">
        <v>139</v>
      </c>
      <c r="H138" s="43"/>
      <c r="I138" s="43"/>
      <c r="J138" s="52"/>
    </row>
    <row r="139" spans="2:10" ht="9.75" customHeight="1">
      <c r="B139" s="13"/>
      <c r="C139" s="26"/>
      <c r="D139" s="18"/>
      <c r="E139" s="18"/>
      <c r="F139" s="38"/>
      <c r="G139" s="42"/>
      <c r="H139" s="43"/>
      <c r="I139" s="43"/>
      <c r="J139" s="52"/>
    </row>
    <row r="140" spans="2:10" ht="9.75" customHeight="1">
      <c r="B140" s="13" t="s">
        <v>205</v>
      </c>
      <c r="C140" s="20" t="s">
        <v>202</v>
      </c>
      <c r="D140" s="18">
        <f>SUMIF(Datuak!P:P,"24",Datuak!K:K)</f>
        <v>0</v>
      </c>
      <c r="E140" s="18">
        <f>SUMIF(Datuak!P:P,"24",Datuak!O:O)</f>
        <v>0</v>
      </c>
      <c r="F140" s="13">
        <v>50</v>
      </c>
      <c r="G140" s="22" t="s">
        <v>101</v>
      </c>
      <c r="H140" s="18">
        <f>-SUMIF(Datuak!P:P,"56",Datuak!K:K)</f>
        <v>0</v>
      </c>
      <c r="I140" s="18">
        <f>-SUMIF(Datuak!P:P,"56",Datuak!O:O)</f>
        <v>0</v>
      </c>
      <c r="J140" s="52"/>
    </row>
    <row r="141" spans="2:10" ht="9.75" customHeight="1">
      <c r="B141" s="13"/>
      <c r="C141" s="21" t="s">
        <v>201</v>
      </c>
      <c r="D141" s="18"/>
      <c r="E141" s="18"/>
      <c r="F141" s="13"/>
      <c r="G141" s="21" t="s">
        <v>104</v>
      </c>
      <c r="H141" s="23"/>
      <c r="I141" s="23"/>
      <c r="J141" s="52"/>
    </row>
    <row r="142" spans="2:10" ht="9.75" customHeight="1">
      <c r="B142" s="13"/>
      <c r="C142" s="26"/>
      <c r="D142" s="18"/>
      <c r="E142" s="18"/>
      <c r="F142" s="5"/>
      <c r="G142" s="16"/>
      <c r="H142" s="17"/>
      <c r="I142" s="17"/>
      <c r="J142" s="52"/>
    </row>
    <row r="143" spans="2:10" ht="9.75" customHeight="1">
      <c r="B143" s="13" t="s">
        <v>206</v>
      </c>
      <c r="C143" s="20" t="s">
        <v>203</v>
      </c>
      <c r="D143" s="18">
        <f>SUMIF(Datuak!P:P,"25",Datuak!K:K)</f>
        <v>0</v>
      </c>
      <c r="E143" s="18">
        <f>SUMIF(Datuak!P:P,"25",Datuak!O:O)</f>
        <v>0</v>
      </c>
      <c r="F143" s="13" t="s">
        <v>23</v>
      </c>
      <c r="G143" s="22" t="s">
        <v>144</v>
      </c>
      <c r="H143" s="18">
        <f>-SUMIF(Datuak!P:P,"57",Datuak!K:K)</f>
        <v>39915000</v>
      </c>
      <c r="I143" s="18">
        <f>-SUMIF(Datuak!P:P,"57",Datuak!O:O)</f>
        <v>41915000</v>
      </c>
      <c r="J143" s="52"/>
    </row>
    <row r="144" spans="2:10" ht="9.75" customHeight="1">
      <c r="B144" s="13"/>
      <c r="C144" s="21" t="s">
        <v>204</v>
      </c>
      <c r="D144" s="18"/>
      <c r="E144" s="18"/>
      <c r="F144" s="13"/>
      <c r="G144" s="21"/>
      <c r="H144" s="18"/>
      <c r="I144" s="18"/>
      <c r="J144" s="52"/>
    </row>
    <row r="145" spans="2:10" ht="9.75" customHeight="1">
      <c r="B145" s="13"/>
      <c r="C145" s="21"/>
      <c r="D145" s="18"/>
      <c r="E145" s="18"/>
      <c r="F145" s="13">
        <v>526</v>
      </c>
      <c r="G145" s="22" t="s">
        <v>110</v>
      </c>
      <c r="H145" s="18">
        <f>-SUMIF(Datuak!P:P,"58",Datuak!K:K)</f>
        <v>0</v>
      </c>
      <c r="I145" s="18">
        <f>-SUMIF(Datuak!P:P,"58",Datuak!O:O)</f>
        <v>0</v>
      </c>
      <c r="J145" s="52"/>
    </row>
    <row r="146" spans="2:10" ht="9.75" customHeight="1">
      <c r="B146" s="13" t="s">
        <v>209</v>
      </c>
      <c r="C146" s="20" t="s">
        <v>207</v>
      </c>
      <c r="D146" s="18">
        <f>SUMIF(Datuak!P:P,"26",Datuak!K:K)</f>
        <v>0</v>
      </c>
      <c r="E146" s="18">
        <f>SUMIF(Datuak!P:P,"26",Datuak!O:O)</f>
        <v>0</v>
      </c>
      <c r="F146" s="5"/>
      <c r="G146" s="16"/>
      <c r="H146" s="18"/>
      <c r="I146" s="18"/>
      <c r="J146" s="52"/>
    </row>
    <row r="147" spans="2:10" ht="9.75" customHeight="1">
      <c r="B147" s="13" t="s">
        <v>210</v>
      </c>
      <c r="C147" s="21" t="s">
        <v>208</v>
      </c>
      <c r="D147" s="18"/>
      <c r="E147" s="18"/>
      <c r="F147" s="13" t="s">
        <v>151</v>
      </c>
      <c r="G147" s="22" t="s">
        <v>114</v>
      </c>
      <c r="H147" s="18">
        <f>-SUMIF(Datuak!P:P,"59",Datuak!K:K)</f>
        <v>1643674.59</v>
      </c>
      <c r="I147" s="18">
        <f>-SUMIF(Datuak!P:P,"59",Datuak!O:O)</f>
        <v>4994906.919999999</v>
      </c>
      <c r="J147" s="52"/>
    </row>
    <row r="148" spans="2:10" ht="9.75" customHeight="1">
      <c r="B148" s="13"/>
      <c r="C148" s="16"/>
      <c r="D148" s="18"/>
      <c r="E148" s="18"/>
      <c r="F148" s="13" t="s">
        <v>152</v>
      </c>
      <c r="G148" s="16"/>
      <c r="H148" s="16"/>
      <c r="I148" s="17"/>
      <c r="J148" s="52"/>
    </row>
    <row r="149" spans="2:10" ht="9.75" customHeight="1">
      <c r="B149" s="16"/>
      <c r="C149" s="26" t="s">
        <v>140</v>
      </c>
      <c r="D149" s="18"/>
      <c r="E149" s="18"/>
      <c r="G149" s="16"/>
      <c r="H149" s="16"/>
      <c r="I149" s="17"/>
      <c r="J149" s="52"/>
    </row>
    <row r="150" spans="2:10" ht="9.75" customHeight="1">
      <c r="B150" s="16"/>
      <c r="C150" s="26" t="s">
        <v>141</v>
      </c>
      <c r="D150" s="18"/>
      <c r="E150" s="18"/>
      <c r="F150" s="13">
        <v>524</v>
      </c>
      <c r="G150" s="22" t="s">
        <v>155</v>
      </c>
      <c r="H150" s="18">
        <f>-SUMIF(Datuak!P:P,"60",Datuak!K:K)</f>
        <v>0</v>
      </c>
      <c r="I150" s="18">
        <f>-SUMIF(Datuak!P:P,"60",Datuak!O:O)</f>
        <v>0</v>
      </c>
      <c r="J150" s="52"/>
    </row>
    <row r="151" spans="2:10" ht="9.75" customHeight="1">
      <c r="B151" s="16"/>
      <c r="C151" s="22"/>
      <c r="D151" s="18"/>
      <c r="E151" s="18"/>
      <c r="F151" s="13"/>
      <c r="G151" s="21" t="s">
        <v>158</v>
      </c>
      <c r="H151" s="21"/>
      <c r="I151" s="23"/>
      <c r="J151" s="52"/>
    </row>
    <row r="152" spans="2:10" ht="9.75" customHeight="1">
      <c r="B152" s="32" t="s">
        <v>142</v>
      </c>
      <c r="C152" s="20" t="s">
        <v>143</v>
      </c>
      <c r="D152" s="18">
        <f>SUMIF(Datuak!P:P,"27",Datuak!K:K)</f>
        <v>22040007.879999995</v>
      </c>
      <c r="E152" s="18">
        <f>SUMIF(Datuak!P:P,"27",Datuak!O:O)</f>
        <v>188298518.2800002</v>
      </c>
      <c r="F152" s="13"/>
      <c r="G152" s="16"/>
      <c r="H152" s="16"/>
      <c r="I152" s="17"/>
      <c r="J152" s="52"/>
    </row>
    <row r="153" spans="2:10" ht="9.75" customHeight="1">
      <c r="B153" s="31" t="s">
        <v>145</v>
      </c>
      <c r="C153" s="21" t="s">
        <v>146</v>
      </c>
      <c r="D153" s="18"/>
      <c r="E153" s="18"/>
      <c r="F153" s="13">
        <v>51</v>
      </c>
      <c r="G153" s="42" t="s">
        <v>161</v>
      </c>
      <c r="H153" s="18">
        <f>-SUMIF(Datuak!P:P,"61",Datuak!K:K)</f>
        <v>0</v>
      </c>
      <c r="I153" s="18">
        <f>-SUMIF(Datuak!P:P,"61",Datuak!O:O)</f>
        <v>0</v>
      </c>
      <c r="J153" s="52"/>
    </row>
    <row r="154" spans="2:10" ht="9.75" customHeight="1">
      <c r="B154" s="31"/>
      <c r="C154" s="21"/>
      <c r="D154" s="18"/>
      <c r="E154" s="18"/>
      <c r="F154" s="16"/>
      <c r="G154" s="42" t="s">
        <v>162</v>
      </c>
      <c r="H154" s="18"/>
      <c r="I154" s="18"/>
      <c r="J154" s="52"/>
    </row>
    <row r="155" spans="2:10" ht="9.75" customHeight="1">
      <c r="B155" s="32" t="s">
        <v>147</v>
      </c>
      <c r="C155" s="20" t="s">
        <v>148</v>
      </c>
      <c r="D155" s="18">
        <f>SUMIF(Datuak!P:P,"28",Datuak!K:K)</f>
        <v>133872675.46999998</v>
      </c>
      <c r="E155" s="18">
        <f>SUMIF(Datuak!P:P,"28",Datuak!O:O)</f>
        <v>147436783.64999998</v>
      </c>
      <c r="F155" s="16"/>
      <c r="G155" s="42" t="s">
        <v>164</v>
      </c>
      <c r="H155" s="42"/>
      <c r="I155" s="43"/>
      <c r="J155" s="52"/>
    </row>
    <row r="156" spans="2:10" ht="9.75" customHeight="1">
      <c r="B156" s="32" t="s">
        <v>149</v>
      </c>
      <c r="C156" s="21" t="s">
        <v>150</v>
      </c>
      <c r="D156" s="18"/>
      <c r="E156" s="18"/>
      <c r="F156" s="5"/>
      <c r="G156" s="16"/>
      <c r="H156" s="16"/>
      <c r="I156" s="17"/>
      <c r="J156" s="52"/>
    </row>
    <row r="157" spans="2:10" ht="9.75" customHeight="1">
      <c r="B157" s="32"/>
      <c r="C157" s="21"/>
      <c r="D157" s="18"/>
      <c r="E157" s="18"/>
      <c r="F157" s="16"/>
      <c r="G157" s="42" t="s">
        <v>166</v>
      </c>
      <c r="H157" s="42"/>
      <c r="I157" s="43"/>
      <c r="J157" s="52"/>
    </row>
    <row r="158" spans="2:10" ht="9.75" customHeight="1">
      <c r="B158" s="13" t="s">
        <v>153</v>
      </c>
      <c r="C158" s="22" t="s">
        <v>154</v>
      </c>
      <c r="D158" s="18">
        <f>SUMIF(Datuak!P:P,"29",Datuak!K:K)</f>
        <v>6158.01</v>
      </c>
      <c r="E158" s="18">
        <f>SUMIF(Datuak!P:P,"29",Datuak!O:O)</f>
        <v>31468.58</v>
      </c>
      <c r="F158" s="16"/>
      <c r="G158" s="42" t="s">
        <v>168</v>
      </c>
      <c r="H158" s="42"/>
      <c r="I158" s="43"/>
      <c r="J158" s="52"/>
    </row>
    <row r="159" spans="2:10" ht="9.75" customHeight="1">
      <c r="B159" s="13"/>
      <c r="C159" s="22"/>
      <c r="D159" s="18"/>
      <c r="E159" s="18"/>
      <c r="F159" s="16"/>
      <c r="H159" s="16"/>
      <c r="I159" s="17"/>
      <c r="J159" s="52"/>
    </row>
    <row r="160" spans="2:10" ht="9.75" customHeight="1">
      <c r="B160" s="13" t="s">
        <v>156</v>
      </c>
      <c r="C160" s="20" t="s">
        <v>157</v>
      </c>
      <c r="D160" s="18">
        <f>SUMIF(Datuak!P:P,"30",Datuak!K:K)</f>
        <v>2253083.6</v>
      </c>
      <c r="E160" s="18">
        <f>SUMIF(Datuak!P:P,"30",Datuak!O:O)</f>
        <v>2797548.9000000004</v>
      </c>
      <c r="F160" s="13" t="s">
        <v>24</v>
      </c>
      <c r="G160" s="22" t="s">
        <v>170</v>
      </c>
      <c r="H160" s="18">
        <f>-SUMIF(Datuak!P:P,"62",Datuak!K:K)</f>
        <v>196126946.41</v>
      </c>
      <c r="I160" s="18">
        <f>-SUMIF(Datuak!P:P,"62",Datuak!O:O)</f>
        <v>238659544.36999997</v>
      </c>
      <c r="J160" s="52"/>
    </row>
    <row r="161" spans="2:10" ht="9.75" customHeight="1">
      <c r="B161" s="13"/>
      <c r="C161" s="21" t="s">
        <v>159</v>
      </c>
      <c r="D161" s="21"/>
      <c r="E161" s="18"/>
      <c r="F161" s="16"/>
      <c r="G161" s="21" t="s">
        <v>172</v>
      </c>
      <c r="H161" s="18"/>
      <c r="I161" s="18"/>
      <c r="J161" s="52"/>
    </row>
    <row r="162" spans="2:10" ht="9.75" customHeight="1">
      <c r="B162" s="13"/>
      <c r="C162" s="21" t="s">
        <v>160</v>
      </c>
      <c r="D162" s="21"/>
      <c r="E162" s="18"/>
      <c r="F162" s="16"/>
      <c r="G162" s="16"/>
      <c r="H162" s="18"/>
      <c r="I162" s="18"/>
      <c r="J162" s="52"/>
    </row>
    <row r="163" spans="2:10" ht="9.75" customHeight="1">
      <c r="B163" s="13"/>
      <c r="C163" s="19"/>
      <c r="D163" s="19"/>
      <c r="E163" s="18"/>
      <c r="F163" s="13" t="s">
        <v>175</v>
      </c>
      <c r="G163" s="22" t="s">
        <v>176</v>
      </c>
      <c r="H163" s="18">
        <f>-SUMIF(Datuak!P:P,"63",Datuak!K:K)</f>
        <v>13431989.700000005</v>
      </c>
      <c r="I163" s="18">
        <f>-SUMIF(Datuak!P:P,"63",Datuak!O:O)</f>
        <v>17230533.51</v>
      </c>
      <c r="J163" s="52"/>
    </row>
    <row r="164" spans="2:10" ht="9.75" customHeight="1">
      <c r="B164" s="13"/>
      <c r="C164" s="26" t="s">
        <v>163</v>
      </c>
      <c r="D164" s="26"/>
      <c r="E164" s="18"/>
      <c r="F164" s="5"/>
      <c r="G164" s="16"/>
      <c r="H164" s="18"/>
      <c r="I164" s="18"/>
      <c r="J164" s="52"/>
    </row>
    <row r="165" spans="2:10" ht="9.75" customHeight="1">
      <c r="B165" s="13"/>
      <c r="C165" s="26" t="s">
        <v>92</v>
      </c>
      <c r="D165" s="26"/>
      <c r="E165" s="18"/>
      <c r="F165" s="13" t="s">
        <v>178</v>
      </c>
      <c r="G165" s="22" t="s">
        <v>179</v>
      </c>
      <c r="H165" s="18">
        <f>-SUMIF(Datuak!P:P,"64",Datuak!K:K)</f>
        <v>4972726.2700000005</v>
      </c>
      <c r="I165" s="18">
        <f>-SUMIF(Datuak!P:P,"64",Datuak!O:O)</f>
        <v>5081612.559999999</v>
      </c>
      <c r="J165" s="52"/>
    </row>
    <row r="166" spans="2:10" ht="9.75" customHeight="1">
      <c r="B166" s="13"/>
      <c r="C166" s="26" t="s">
        <v>165</v>
      </c>
      <c r="D166" s="26"/>
      <c r="E166" s="18"/>
      <c r="F166" s="5"/>
      <c r="G166" s="47"/>
      <c r="H166" s="18"/>
      <c r="I166" s="18"/>
      <c r="J166" s="52"/>
    </row>
    <row r="167" spans="2:10" ht="9.75" customHeight="1">
      <c r="B167" s="13"/>
      <c r="C167" s="26" t="s">
        <v>167</v>
      </c>
      <c r="D167" s="26"/>
      <c r="E167" s="18"/>
      <c r="F167" s="13" t="s">
        <v>25</v>
      </c>
      <c r="G167" s="22" t="s">
        <v>183</v>
      </c>
      <c r="H167" s="18">
        <f>-SUMIF(Datuak!P:P,"65",Datuak!K:K)</f>
        <v>7093475.629999999</v>
      </c>
      <c r="I167" s="18">
        <f>-SUMIF(Datuak!P:P,"65",Datuak!O:O)</f>
        <v>5990096.300000001</v>
      </c>
      <c r="J167" s="52"/>
    </row>
    <row r="168" spans="2:10" ht="9.75" customHeight="1">
      <c r="B168" s="13"/>
      <c r="C168" s="26"/>
      <c r="D168" s="26"/>
      <c r="E168" s="18"/>
      <c r="F168" s="16"/>
      <c r="G168" s="21" t="s">
        <v>184</v>
      </c>
      <c r="H168" s="21"/>
      <c r="I168" s="23"/>
      <c r="J168" s="52"/>
    </row>
    <row r="169" spans="2:10" ht="9.75" customHeight="1">
      <c r="B169" s="13" t="s">
        <v>213</v>
      </c>
      <c r="C169" s="20" t="s">
        <v>211</v>
      </c>
      <c r="D169" s="18">
        <f>SUMIF(Datuak!P:P,"31",Datuak!K:K)</f>
        <v>0</v>
      </c>
      <c r="E169" s="18">
        <f>SUMIF(Datuak!P:P,"31",Datuak!O:O)</f>
        <v>0</v>
      </c>
      <c r="F169" s="16"/>
      <c r="G169" s="21" t="s">
        <v>160</v>
      </c>
      <c r="H169" s="21"/>
      <c r="I169" s="23"/>
      <c r="J169" s="52"/>
    </row>
    <row r="170" spans="2:10" ht="9.75" customHeight="1">
      <c r="B170" s="13"/>
      <c r="C170" s="21" t="s">
        <v>212</v>
      </c>
      <c r="D170" s="26"/>
      <c r="E170" s="18"/>
      <c r="F170" s="16"/>
      <c r="G170" s="16"/>
      <c r="H170" s="16"/>
      <c r="I170" s="17"/>
      <c r="J170" s="52"/>
    </row>
    <row r="171" spans="2:10" ht="9.75" customHeight="1">
      <c r="B171" s="13"/>
      <c r="C171" s="26"/>
      <c r="D171" s="26"/>
      <c r="E171" s="18"/>
      <c r="F171" s="13" t="s">
        <v>15</v>
      </c>
      <c r="G171" s="26" t="s">
        <v>186</v>
      </c>
      <c r="H171" s="18">
        <f>-SUMIF(Datuak!P:P,"66",Datuak!K:K)</f>
        <v>0</v>
      </c>
      <c r="I171" s="18">
        <f>-SUMIF(Datuak!P:P,"66",Datuak!O:O)</f>
        <v>0</v>
      </c>
      <c r="J171" s="52"/>
    </row>
    <row r="172" spans="2:9" ht="9.75" customHeight="1">
      <c r="B172" s="13" t="s">
        <v>214</v>
      </c>
      <c r="C172" s="20" t="s">
        <v>181</v>
      </c>
      <c r="D172" s="18">
        <f>SUMIF(Datuak!P:P,"32",Datuak!K:K)</f>
        <v>0</v>
      </c>
      <c r="E172" s="18">
        <f>SUMIF(Datuak!P:P,"32",Datuak!O:O)</f>
        <v>0</v>
      </c>
      <c r="F172" s="16"/>
      <c r="G172" s="42" t="s">
        <v>187</v>
      </c>
      <c r="H172" s="42"/>
      <c r="I172" s="43"/>
    </row>
    <row r="173" spans="2:9" ht="9.75" customHeight="1">
      <c r="B173" s="13"/>
      <c r="C173" s="21" t="s">
        <v>113</v>
      </c>
      <c r="D173" s="26"/>
      <c r="E173" s="18"/>
      <c r="F173" s="16"/>
      <c r="G173" s="22"/>
      <c r="H173" s="22"/>
      <c r="I173" s="17"/>
    </row>
    <row r="174" spans="2:9" ht="9.75" customHeight="1">
      <c r="B174" s="13"/>
      <c r="C174" s="26"/>
      <c r="D174" s="26"/>
      <c r="E174" s="18"/>
      <c r="F174" s="16"/>
      <c r="G174" s="43" t="s">
        <v>188</v>
      </c>
      <c r="H174" s="30">
        <f>SUM(H135:H173)</f>
        <v>372283595.57</v>
      </c>
      <c r="I174" s="30">
        <f>SUM(I135:I173)</f>
        <v>422971476.63</v>
      </c>
    </row>
    <row r="175" spans="2:9" ht="9.75" customHeight="1">
      <c r="B175" s="13" t="s">
        <v>21</v>
      </c>
      <c r="C175" s="20" t="s">
        <v>215</v>
      </c>
      <c r="D175" s="18">
        <f>SUMIF(Datuak!P:P,"33",Datuak!K:K)</f>
        <v>0</v>
      </c>
      <c r="E175" s="18">
        <f>SUMIF(Datuak!P:P,"33",Datuak!O:O)</f>
        <v>0</v>
      </c>
      <c r="F175" s="13"/>
      <c r="G175" s="22"/>
      <c r="H175" s="18"/>
      <c r="I175" s="18"/>
    </row>
    <row r="176" spans="2:9" ht="9.75" customHeight="1">
      <c r="B176" s="13"/>
      <c r="C176" s="16"/>
      <c r="D176" s="16"/>
      <c r="E176" s="18"/>
      <c r="F176" s="5"/>
      <c r="G176" s="16"/>
      <c r="I176" s="16"/>
    </row>
    <row r="177" spans="2:9" ht="9.75" customHeight="1">
      <c r="B177" s="13"/>
      <c r="C177" s="26" t="s">
        <v>169</v>
      </c>
      <c r="D177" s="26"/>
      <c r="E177" s="18"/>
      <c r="F177" s="5"/>
      <c r="G177" s="16"/>
      <c r="I177" s="16"/>
    </row>
    <row r="178" spans="2:9" ht="9.75" customHeight="1">
      <c r="B178" s="13"/>
      <c r="C178" s="26" t="s">
        <v>171</v>
      </c>
      <c r="D178" s="26"/>
      <c r="E178" s="18"/>
      <c r="F178" s="5"/>
      <c r="G178" s="16"/>
      <c r="I178" s="16"/>
    </row>
    <row r="179" spans="2:9" ht="9.75" customHeight="1">
      <c r="B179" s="13"/>
      <c r="C179" s="22"/>
      <c r="D179" s="22"/>
      <c r="E179" s="18"/>
      <c r="F179" s="5"/>
      <c r="G179" s="16"/>
      <c r="I179" s="16"/>
    </row>
    <row r="180" spans="2:9" ht="9.75" customHeight="1">
      <c r="B180" s="25" t="s">
        <v>173</v>
      </c>
      <c r="C180" s="20" t="s">
        <v>174</v>
      </c>
      <c r="D180" s="18">
        <f>SUMIF(Datuak!P:P,"34",Datuak!K:K)</f>
        <v>0</v>
      </c>
      <c r="E180" s="18">
        <f>SUMIF(Datuak!P:P,"34",Datuak!O:O)</f>
        <v>0</v>
      </c>
      <c r="F180" s="5"/>
      <c r="G180" s="16"/>
      <c r="I180" s="16"/>
    </row>
    <row r="181" spans="2:9" ht="9.75" customHeight="1">
      <c r="B181" s="25"/>
      <c r="C181" s="21" t="s">
        <v>177</v>
      </c>
      <c r="D181" s="21"/>
      <c r="E181" s="18"/>
      <c r="F181" s="5"/>
      <c r="G181" s="16"/>
      <c r="I181" s="16"/>
    </row>
    <row r="182" spans="2:9" ht="9.75" customHeight="1">
      <c r="B182" s="25"/>
      <c r="C182" s="21"/>
      <c r="D182" s="21"/>
      <c r="E182" s="18"/>
      <c r="F182" s="5"/>
      <c r="G182" s="16"/>
      <c r="I182" s="16"/>
    </row>
    <row r="183" spans="2:9" ht="9.75" customHeight="1">
      <c r="B183" s="31" t="s">
        <v>180</v>
      </c>
      <c r="C183" s="20" t="s">
        <v>181</v>
      </c>
      <c r="D183" s="18">
        <f>SUMIF(Datuak!P:P,"35",Datuak!K:K)</f>
        <v>0</v>
      </c>
      <c r="E183" s="18">
        <f>SUMIF(Datuak!P:P,"35",Datuak!O:O)</f>
        <v>0</v>
      </c>
      <c r="F183" s="5"/>
      <c r="G183" s="16"/>
      <c r="I183" s="16"/>
    </row>
    <row r="184" spans="2:9" ht="9.75" customHeight="1">
      <c r="B184" s="31" t="s">
        <v>182</v>
      </c>
      <c r="C184" s="21" t="s">
        <v>113</v>
      </c>
      <c r="D184" s="18"/>
      <c r="E184" s="18"/>
      <c r="F184" s="5"/>
      <c r="G184" s="16"/>
      <c r="I184" s="16"/>
    </row>
    <row r="185" spans="2:9" ht="9.75" customHeight="1">
      <c r="B185" s="31"/>
      <c r="C185" s="21"/>
      <c r="D185" s="18"/>
      <c r="E185" s="18"/>
      <c r="F185" s="5"/>
      <c r="G185" s="16"/>
      <c r="I185" s="16"/>
    </row>
    <row r="186" spans="2:9" ht="9.75" customHeight="1">
      <c r="B186" s="51">
        <v>543</v>
      </c>
      <c r="C186" s="22" t="s">
        <v>110</v>
      </c>
      <c r="D186" s="18">
        <f>SUMIF(Datuak!P:P,"36",Datuak!K:K)</f>
        <v>0</v>
      </c>
      <c r="E186" s="18">
        <f>SUMIF(Datuak!P:P,"36",Datuak!O:O)</f>
        <v>0</v>
      </c>
      <c r="F186" s="5"/>
      <c r="G186" s="16"/>
      <c r="I186" s="16"/>
    </row>
    <row r="187" spans="2:9" ht="9.75" customHeight="1">
      <c r="B187" s="25"/>
      <c r="C187" s="22"/>
      <c r="D187" s="18"/>
      <c r="E187" s="18"/>
      <c r="F187" s="5"/>
      <c r="G187" s="16"/>
      <c r="I187" s="16"/>
    </row>
    <row r="188" spans="2:9" ht="9.75" customHeight="1">
      <c r="B188" s="31" t="s">
        <v>185</v>
      </c>
      <c r="C188" s="20" t="s">
        <v>130</v>
      </c>
      <c r="D188" s="18">
        <f>SUMIF(Datuak!P:P,"37",Datuak!K:K)</f>
        <v>1742.94</v>
      </c>
      <c r="E188" s="18">
        <f>SUMIF(Datuak!P:P,"37",Datuak!O:O)</f>
        <v>1742.94</v>
      </c>
      <c r="F188" s="5"/>
      <c r="G188" s="16"/>
      <c r="I188" s="16"/>
    </row>
    <row r="189" spans="2:9" ht="9.75" customHeight="1">
      <c r="B189" s="31"/>
      <c r="C189" s="21" t="s">
        <v>131</v>
      </c>
      <c r="D189" s="18"/>
      <c r="E189" s="18"/>
      <c r="F189" s="5"/>
      <c r="G189" s="16"/>
      <c r="I189" s="16"/>
    </row>
    <row r="190" spans="2:9" ht="9.75" customHeight="1">
      <c r="B190" s="13"/>
      <c r="C190" s="16"/>
      <c r="D190" s="18"/>
      <c r="E190" s="18"/>
      <c r="F190" s="5"/>
      <c r="G190" s="16"/>
      <c r="I190" s="16"/>
    </row>
    <row r="191" spans="2:9" ht="9.75" customHeight="1">
      <c r="B191" s="25" t="s">
        <v>16</v>
      </c>
      <c r="C191" s="26" t="s">
        <v>186</v>
      </c>
      <c r="D191" s="18">
        <f>SUMIF(Datuak!P:P,"38",Datuak!K:K)</f>
        <v>0</v>
      </c>
      <c r="E191" s="18">
        <f>SUMIF(Datuak!P:P,"38",Datuak!O:O)</f>
        <v>0</v>
      </c>
      <c r="F191" s="5"/>
      <c r="G191" s="16"/>
      <c r="I191" s="16"/>
    </row>
    <row r="192" spans="2:9" ht="9.75" customHeight="1">
      <c r="B192" s="25"/>
      <c r="C192" s="26" t="s">
        <v>187</v>
      </c>
      <c r="D192" s="18"/>
      <c r="E192" s="18"/>
      <c r="F192" s="13"/>
      <c r="G192" s="19"/>
      <c r="H192" s="19"/>
      <c r="I192" s="17"/>
    </row>
    <row r="193" spans="2:9" ht="9.75" customHeight="1">
      <c r="B193" s="13"/>
      <c r="C193" s="16"/>
      <c r="D193" s="18"/>
      <c r="E193" s="18"/>
      <c r="F193" s="13"/>
      <c r="G193" s="48"/>
      <c r="H193" s="48"/>
      <c r="I193" s="18"/>
    </row>
    <row r="194" spans="2:9" ht="9.75" customHeight="1">
      <c r="B194" s="16"/>
      <c r="C194" s="26" t="s">
        <v>189</v>
      </c>
      <c r="D194" s="18"/>
      <c r="E194" s="18"/>
      <c r="F194" s="13"/>
      <c r="G194" s="48"/>
      <c r="H194" s="48"/>
      <c r="I194" s="18"/>
    </row>
    <row r="195" spans="2:9" ht="9.75" customHeight="1">
      <c r="B195" s="16"/>
      <c r="C195" s="26" t="s">
        <v>190</v>
      </c>
      <c r="D195" s="18"/>
      <c r="E195" s="18"/>
      <c r="F195" s="13"/>
      <c r="G195" s="48"/>
      <c r="H195" s="48"/>
      <c r="I195" s="18"/>
    </row>
    <row r="196" spans="2:9" ht="9.75" customHeight="1">
      <c r="B196" s="13"/>
      <c r="C196" s="16"/>
      <c r="D196" s="18"/>
      <c r="E196" s="18"/>
      <c r="F196" s="13"/>
      <c r="G196" s="48"/>
      <c r="H196" s="48"/>
      <c r="I196" s="18"/>
    </row>
    <row r="197" spans="2:9" ht="9.75" customHeight="1">
      <c r="B197" s="25" t="s">
        <v>191</v>
      </c>
      <c r="C197" s="20" t="s">
        <v>192</v>
      </c>
      <c r="D197" s="18">
        <f>SUMIF(Datuak!P:P,"39",Datuak!K:K)</f>
        <v>0</v>
      </c>
      <c r="E197" s="18">
        <f>SUMIF(Datuak!P:P,"39",Datuak!O:O)</f>
        <v>0</v>
      </c>
      <c r="F197" s="13"/>
      <c r="G197" s="48"/>
      <c r="H197" s="48"/>
      <c r="I197" s="18"/>
    </row>
    <row r="198" spans="2:9" ht="9.75" customHeight="1">
      <c r="B198" s="25"/>
      <c r="C198" s="21" t="s">
        <v>193</v>
      </c>
      <c r="D198" s="18"/>
      <c r="E198" s="18"/>
      <c r="F198" s="13"/>
      <c r="G198" s="48"/>
      <c r="H198" s="48"/>
      <c r="I198" s="18"/>
    </row>
    <row r="199" spans="2:9" ht="9.75" customHeight="1">
      <c r="B199" s="25"/>
      <c r="C199" s="21"/>
      <c r="D199" s="18"/>
      <c r="E199" s="18"/>
      <c r="F199" s="13"/>
      <c r="G199" s="48"/>
      <c r="H199" s="48"/>
      <c r="I199" s="18"/>
    </row>
    <row r="200" spans="2:9" ht="9.75" customHeight="1">
      <c r="B200" s="31" t="s">
        <v>194</v>
      </c>
      <c r="C200" s="22" t="s">
        <v>195</v>
      </c>
      <c r="D200" s="18">
        <f>SUMIF(Datuak!P:P,"40",Datuak!K:K)</f>
        <v>20616648.329999994</v>
      </c>
      <c r="E200" s="18">
        <f>SUMIF(Datuak!P:P,"40",Datuak!O:O)</f>
        <v>1301487.1099999999</v>
      </c>
      <c r="F200" s="13"/>
      <c r="G200" s="48"/>
      <c r="H200" s="48"/>
      <c r="I200" s="18"/>
    </row>
    <row r="201" spans="2:9" ht="9.75" customHeight="1">
      <c r="B201" s="31" t="s">
        <v>196</v>
      </c>
      <c r="C201" s="22"/>
      <c r="D201" s="22"/>
      <c r="E201" s="17"/>
      <c r="F201" s="13"/>
      <c r="G201" s="48"/>
      <c r="H201" s="48"/>
      <c r="I201" s="18"/>
    </row>
    <row r="202" spans="2:9" ht="6.75" customHeight="1">
      <c r="B202" s="31"/>
      <c r="C202" s="22"/>
      <c r="D202" s="22"/>
      <c r="E202" s="17"/>
      <c r="F202" s="13"/>
      <c r="G202" s="19"/>
      <c r="H202" s="19"/>
      <c r="I202" s="17"/>
    </row>
    <row r="203" spans="2:9" ht="9.75" customHeight="1">
      <c r="B203" s="31"/>
      <c r="C203" s="28" t="s">
        <v>197</v>
      </c>
      <c r="D203" s="30">
        <f>SUM(D112:D202)</f>
        <v>179284601.40999994</v>
      </c>
      <c r="E203" s="30">
        <f>SUM(E112:E202)</f>
        <v>340361834.64000016</v>
      </c>
      <c r="F203" s="13"/>
      <c r="G203" s="19"/>
      <c r="H203" s="19"/>
      <c r="I203" s="17"/>
    </row>
    <row r="204" spans="2:9" ht="9.75" customHeight="1">
      <c r="B204" s="31"/>
      <c r="C204" s="26"/>
      <c r="D204" s="26"/>
      <c r="E204" s="28"/>
      <c r="F204" s="13"/>
      <c r="G204" s="28" t="s">
        <v>198</v>
      </c>
      <c r="H204" s="28"/>
      <c r="I204" s="28"/>
    </row>
    <row r="205" spans="2:9" ht="9.75" customHeight="1">
      <c r="B205" s="31"/>
      <c r="C205" s="28" t="s">
        <v>199</v>
      </c>
      <c r="D205" s="30">
        <f>D108+D203</f>
        <v>3449105145.0399995</v>
      </c>
      <c r="E205" s="30">
        <f>E108+E203</f>
        <v>3502577857.95</v>
      </c>
      <c r="F205" s="13"/>
      <c r="G205" s="28" t="s">
        <v>200</v>
      </c>
      <c r="H205" s="30">
        <f>H34+H100+H174</f>
        <v>3449105145.040001</v>
      </c>
      <c r="I205" s="30">
        <f>I34+I100+I174</f>
        <v>3502577857.95</v>
      </c>
    </row>
    <row r="206" spans="2:9" ht="9.75" customHeight="1">
      <c r="B206" s="36"/>
      <c r="C206" s="33"/>
      <c r="D206" s="33"/>
      <c r="E206" s="35"/>
      <c r="F206" s="36"/>
      <c r="G206" s="33"/>
      <c r="H206" s="33"/>
      <c r="I206" s="35"/>
    </row>
    <row r="207" spans="2:9" ht="9.75" customHeight="1">
      <c r="B207" s="5"/>
      <c r="F207" s="73"/>
      <c r="G207" s="73"/>
      <c r="H207" s="49"/>
      <c r="I207" s="49"/>
    </row>
    <row r="208" spans="4:5" ht="15" customHeight="1">
      <c r="D208" s="66"/>
      <c r="E208" s="66"/>
    </row>
  </sheetData>
  <sheetProtection/>
  <mergeCells count="17">
    <mergeCell ref="J4:J6"/>
    <mergeCell ref="G131:G132"/>
    <mergeCell ref="F207:G207"/>
    <mergeCell ref="B7:B8"/>
    <mergeCell ref="C7:C8"/>
    <mergeCell ref="F7:F8"/>
    <mergeCell ref="G7:G8"/>
    <mergeCell ref="B72:B73"/>
    <mergeCell ref="C72:C73"/>
    <mergeCell ref="F72:F73"/>
    <mergeCell ref="G72:G73"/>
    <mergeCell ref="E4:F4"/>
    <mergeCell ref="E69:F69"/>
    <mergeCell ref="E128:F128"/>
    <mergeCell ref="B131:B132"/>
    <mergeCell ref="C131:C132"/>
    <mergeCell ref="F131:F132"/>
  </mergeCells>
  <printOptions horizontalCentered="1"/>
  <pageMargins left="0.2755905511811024" right="0.6299212598425197" top="0.3937007874015748" bottom="0.4330708661417323" header="0.15748031496062992" footer="0.3937007874015748"/>
  <pageSetup fitToHeight="0" fitToWidth="1" horizontalDpi="600" verticalDpi="600" orientation="landscape" paperSize="9" scale="65" r:id="rId2"/>
  <rowBreaks count="2" manualBreakCount="2">
    <brk id="62" max="255" man="1"/>
    <brk id="123" max="255" man="1"/>
  </rowBreaks>
  <colBreaks count="2" manualBreakCount="2">
    <brk id="6" max="65535" man="1"/>
    <brk id="9" max="65535" man="1"/>
  </colBreaks>
  <ignoredErrors>
    <ignoredError sqref="B44 B19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/>
  <dimension ref="A1:P114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7.7109375" style="0" bestFit="1" customWidth="1"/>
    <col min="2" max="5" width="7.00390625" style="0" bestFit="1" customWidth="1"/>
    <col min="6" max="6" width="11.28125" style="0" bestFit="1" customWidth="1"/>
    <col min="7" max="7" width="12.28125" style="0" bestFit="1" customWidth="1"/>
    <col min="8" max="8" width="11.140625" style="55" bestFit="1" customWidth="1"/>
    <col min="9" max="9" width="5.140625" style="55" bestFit="1" customWidth="1"/>
    <col min="10" max="10" width="10.8515625" style="55" bestFit="1" customWidth="1"/>
    <col min="11" max="12" width="11.140625" style="55" bestFit="1" customWidth="1"/>
    <col min="13" max="13" width="6.7109375" style="55" bestFit="1" customWidth="1"/>
    <col min="14" max="14" width="10.8515625" style="55" bestFit="1" customWidth="1"/>
    <col min="15" max="15" width="11.140625" style="55" bestFit="1" customWidth="1"/>
    <col min="16" max="16" width="7.28125" style="1" bestFit="1" customWidth="1"/>
  </cols>
  <sheetData>
    <row r="1" spans="1:16" s="1" customFormat="1" ht="33.75" customHeight="1">
      <c r="A1" s="2" t="s">
        <v>12</v>
      </c>
      <c r="B1" s="3" t="s">
        <v>9</v>
      </c>
      <c r="C1" s="3" t="s">
        <v>0</v>
      </c>
      <c r="D1" s="3" t="s">
        <v>1</v>
      </c>
      <c r="E1" s="3" t="s">
        <v>2</v>
      </c>
      <c r="F1" s="3" t="s">
        <v>3</v>
      </c>
      <c r="G1" s="56" t="s">
        <v>216</v>
      </c>
      <c r="H1" s="53" t="s">
        <v>4</v>
      </c>
      <c r="I1" s="53" t="s">
        <v>5</v>
      </c>
      <c r="J1" s="53" t="s">
        <v>6</v>
      </c>
      <c r="K1" s="53" t="s">
        <v>7</v>
      </c>
      <c r="L1" s="54" t="s">
        <v>8</v>
      </c>
      <c r="M1" s="54" t="s">
        <v>10</v>
      </c>
      <c r="N1" s="54" t="s">
        <v>11</v>
      </c>
      <c r="O1" s="54" t="s">
        <v>7</v>
      </c>
      <c r="P1" s="4" t="s">
        <v>18</v>
      </c>
    </row>
    <row r="2" spans="1:16" ht="12.75">
      <c r="A2" t="s">
        <v>229</v>
      </c>
      <c r="B2" t="s">
        <v>230</v>
      </c>
      <c r="C2" t="s">
        <v>231</v>
      </c>
      <c r="D2" t="s">
        <v>232</v>
      </c>
      <c r="E2" t="s">
        <v>233</v>
      </c>
      <c r="F2" t="s">
        <v>233</v>
      </c>
      <c r="G2" t="s">
        <v>234</v>
      </c>
      <c r="H2" s="55">
        <v>0</v>
      </c>
      <c r="I2" s="55">
        <v>4882810520.87</v>
      </c>
      <c r="J2" s="55">
        <v>4882810520.87</v>
      </c>
      <c r="K2" s="55">
        <v>0</v>
      </c>
      <c r="L2" s="55">
        <v>0</v>
      </c>
      <c r="M2" s="55">
        <v>4915328824.78</v>
      </c>
      <c r="N2" s="55">
        <v>4915328824.78</v>
      </c>
      <c r="O2" s="55">
        <v>0</v>
      </c>
      <c r="P2" s="1">
        <v>0</v>
      </c>
    </row>
    <row r="3" spans="1:16" ht="12.75">
      <c r="A3" t="s">
        <v>235</v>
      </c>
      <c r="B3" t="s">
        <v>230</v>
      </c>
      <c r="C3" t="s">
        <v>231</v>
      </c>
      <c r="D3" t="s">
        <v>236</v>
      </c>
      <c r="E3" t="s">
        <v>237</v>
      </c>
      <c r="F3" t="s">
        <v>237</v>
      </c>
      <c r="G3" t="s">
        <v>238</v>
      </c>
      <c r="H3" s="55">
        <v>0</v>
      </c>
      <c r="I3" s="55">
        <v>4868600708</v>
      </c>
      <c r="J3" s="55">
        <v>4868600708</v>
      </c>
      <c r="K3" s="55">
        <v>0</v>
      </c>
      <c r="L3" s="55">
        <v>0</v>
      </c>
      <c r="M3" s="55">
        <v>4559115775</v>
      </c>
      <c r="N3" s="55">
        <v>4559115775</v>
      </c>
      <c r="O3" s="55">
        <v>0</v>
      </c>
      <c r="P3" s="1">
        <v>0</v>
      </c>
    </row>
    <row r="4" spans="1:16" ht="12.75">
      <c r="A4" t="s">
        <v>235</v>
      </c>
      <c r="B4" t="s">
        <v>230</v>
      </c>
      <c r="C4" t="s">
        <v>231</v>
      </c>
      <c r="D4" t="s">
        <v>239</v>
      </c>
      <c r="E4" t="s">
        <v>240</v>
      </c>
      <c r="F4" t="s">
        <v>240</v>
      </c>
      <c r="G4" t="s">
        <v>241</v>
      </c>
      <c r="H4" s="55">
        <v>0</v>
      </c>
      <c r="I4" s="55">
        <v>859849.93</v>
      </c>
      <c r="J4" s="55">
        <v>859849.93</v>
      </c>
      <c r="K4" s="55">
        <v>0</v>
      </c>
      <c r="L4" s="55">
        <v>0</v>
      </c>
      <c r="M4" s="55">
        <v>352713049.78</v>
      </c>
      <c r="N4" s="55">
        <v>352713049.78</v>
      </c>
      <c r="O4" s="55">
        <v>0</v>
      </c>
      <c r="P4" s="1">
        <v>0</v>
      </c>
    </row>
    <row r="5" spans="1:16" ht="12.75">
      <c r="A5" t="s">
        <v>235</v>
      </c>
      <c r="B5" t="s">
        <v>230</v>
      </c>
      <c r="C5" t="s">
        <v>231</v>
      </c>
      <c r="D5" t="s">
        <v>239</v>
      </c>
      <c r="E5" t="s">
        <v>242</v>
      </c>
      <c r="F5" t="s">
        <v>242</v>
      </c>
      <c r="G5" t="s">
        <v>243</v>
      </c>
      <c r="H5" s="55">
        <v>0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55">
        <v>0</v>
      </c>
      <c r="P5" s="1">
        <v>0</v>
      </c>
    </row>
    <row r="6" spans="1:16" ht="12.75">
      <c r="A6" t="s">
        <v>235</v>
      </c>
      <c r="B6" t="s">
        <v>230</v>
      </c>
      <c r="C6" t="s">
        <v>231</v>
      </c>
      <c r="D6" t="s">
        <v>239</v>
      </c>
      <c r="E6" t="s">
        <v>244</v>
      </c>
      <c r="F6" t="s">
        <v>244</v>
      </c>
      <c r="G6" t="s">
        <v>245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1">
        <v>0</v>
      </c>
    </row>
    <row r="7" spans="1:16" ht="12.75">
      <c r="A7" t="s">
        <v>235</v>
      </c>
      <c r="B7" t="s">
        <v>230</v>
      </c>
      <c r="C7" t="s">
        <v>231</v>
      </c>
      <c r="D7" t="s">
        <v>239</v>
      </c>
      <c r="E7" t="s">
        <v>246</v>
      </c>
      <c r="F7" t="s">
        <v>246</v>
      </c>
      <c r="G7" t="s">
        <v>247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1">
        <v>0</v>
      </c>
    </row>
    <row r="8" spans="1:16" ht="12.75">
      <c r="A8" t="s">
        <v>235</v>
      </c>
      <c r="B8" t="s">
        <v>230</v>
      </c>
      <c r="C8" t="s">
        <v>231</v>
      </c>
      <c r="D8" t="s">
        <v>239</v>
      </c>
      <c r="E8" t="s">
        <v>248</v>
      </c>
      <c r="F8" t="s">
        <v>248</v>
      </c>
      <c r="G8" t="s">
        <v>249</v>
      </c>
      <c r="H8" s="55">
        <v>0</v>
      </c>
      <c r="I8" s="55">
        <v>13349962.94</v>
      </c>
      <c r="J8" s="55">
        <v>13349962.94</v>
      </c>
      <c r="K8" s="55">
        <v>0</v>
      </c>
      <c r="L8" s="55">
        <v>0</v>
      </c>
      <c r="M8" s="55">
        <v>3500000</v>
      </c>
      <c r="N8" s="55">
        <v>3500000</v>
      </c>
      <c r="O8" s="55">
        <v>0</v>
      </c>
      <c r="P8" s="1">
        <v>0</v>
      </c>
    </row>
    <row r="9" spans="1:16" ht="12.75">
      <c r="A9" t="s">
        <v>235</v>
      </c>
      <c r="B9" t="s">
        <v>230</v>
      </c>
      <c r="C9" t="s">
        <v>231</v>
      </c>
      <c r="D9" t="s">
        <v>239</v>
      </c>
      <c r="E9" t="s">
        <v>250</v>
      </c>
      <c r="F9" t="s">
        <v>250</v>
      </c>
      <c r="G9" t="s">
        <v>251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1">
        <v>0</v>
      </c>
    </row>
    <row r="10" spans="1:16" ht="12.75">
      <c r="A10" t="s">
        <v>235</v>
      </c>
      <c r="B10" t="s">
        <v>230</v>
      </c>
      <c r="C10" t="s">
        <v>231</v>
      </c>
      <c r="D10" t="s">
        <v>239</v>
      </c>
      <c r="E10" t="s">
        <v>252</v>
      </c>
      <c r="F10" t="s">
        <v>252</v>
      </c>
      <c r="G10" t="s">
        <v>253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1">
        <v>0</v>
      </c>
    </row>
    <row r="11" spans="1:16" ht="12.75">
      <c r="A11" t="s">
        <v>235</v>
      </c>
      <c r="B11" t="s">
        <v>230</v>
      </c>
      <c r="C11" t="s">
        <v>231</v>
      </c>
      <c r="D11" t="s">
        <v>254</v>
      </c>
      <c r="E11" t="s">
        <v>255</v>
      </c>
      <c r="F11" t="s">
        <v>255</v>
      </c>
      <c r="G11" t="s">
        <v>256</v>
      </c>
      <c r="H11" s="55">
        <v>0</v>
      </c>
      <c r="I11" s="55">
        <v>4913783669.45</v>
      </c>
      <c r="J11" s="55">
        <v>4882810520.87</v>
      </c>
      <c r="K11" s="55">
        <v>30973148.58</v>
      </c>
      <c r="L11" s="55">
        <v>0</v>
      </c>
      <c r="M11" s="55">
        <v>4887294192.44</v>
      </c>
      <c r="N11" s="55">
        <v>4915328824.78</v>
      </c>
      <c r="O11" s="55">
        <v>-28034632.34</v>
      </c>
      <c r="P11" s="1">
        <v>0</v>
      </c>
    </row>
    <row r="12" spans="1:16" ht="12.75">
      <c r="A12" t="s">
        <v>235</v>
      </c>
      <c r="B12" t="s">
        <v>230</v>
      </c>
      <c r="C12" t="s">
        <v>231</v>
      </c>
      <c r="D12" t="s">
        <v>254</v>
      </c>
      <c r="E12" t="s">
        <v>257</v>
      </c>
      <c r="F12" t="s">
        <v>257</v>
      </c>
      <c r="G12" t="s">
        <v>258</v>
      </c>
      <c r="H12" s="55">
        <v>0</v>
      </c>
      <c r="I12" s="55">
        <v>0</v>
      </c>
      <c r="J12" s="55">
        <v>356976.99</v>
      </c>
      <c r="K12" s="55">
        <v>-356976.99</v>
      </c>
      <c r="L12" s="55">
        <v>0</v>
      </c>
      <c r="M12" s="55">
        <v>0</v>
      </c>
      <c r="N12" s="55">
        <v>0</v>
      </c>
      <c r="O12" s="55">
        <v>0</v>
      </c>
      <c r="P12" s="1">
        <v>0</v>
      </c>
    </row>
    <row r="13" spans="1:16" ht="12.75">
      <c r="A13" t="s">
        <v>235</v>
      </c>
      <c r="B13" t="s">
        <v>230</v>
      </c>
      <c r="C13" t="s">
        <v>231</v>
      </c>
      <c r="D13" t="s">
        <v>254</v>
      </c>
      <c r="E13" t="s">
        <v>259</v>
      </c>
      <c r="F13" t="s">
        <v>259</v>
      </c>
      <c r="G13" t="s">
        <v>260</v>
      </c>
      <c r="H13" s="55">
        <v>0</v>
      </c>
      <c r="I13" s="55">
        <v>0</v>
      </c>
      <c r="J13" s="55">
        <v>971795.65</v>
      </c>
      <c r="K13" s="55">
        <v>-971795.65</v>
      </c>
      <c r="L13" s="55">
        <v>0</v>
      </c>
      <c r="M13" s="55">
        <v>0</v>
      </c>
      <c r="N13" s="55">
        <v>1540695.87</v>
      </c>
      <c r="O13" s="55">
        <v>-1540695.87</v>
      </c>
      <c r="P13" s="1">
        <v>0</v>
      </c>
    </row>
    <row r="14" spans="1:16" ht="12.75">
      <c r="A14" t="s">
        <v>235</v>
      </c>
      <c r="B14" t="s">
        <v>230</v>
      </c>
      <c r="C14" t="s">
        <v>231</v>
      </c>
      <c r="D14" t="s">
        <v>261</v>
      </c>
      <c r="E14" t="s">
        <v>262</v>
      </c>
      <c r="F14" t="s">
        <v>262</v>
      </c>
      <c r="G14" t="s">
        <v>263</v>
      </c>
      <c r="H14" s="55">
        <v>0</v>
      </c>
      <c r="I14" s="55">
        <v>4909548287.08</v>
      </c>
      <c r="J14" s="55">
        <v>4912454896.81</v>
      </c>
      <c r="K14" s="55">
        <v>-2906609.73</v>
      </c>
      <c r="L14" s="55">
        <v>0</v>
      </c>
      <c r="M14" s="55">
        <v>4885089385.13</v>
      </c>
      <c r="N14" s="55">
        <v>4885753496.57</v>
      </c>
      <c r="O14" s="55">
        <v>-664111.44</v>
      </c>
      <c r="P14" s="1">
        <v>0</v>
      </c>
    </row>
    <row r="15" spans="1:16" ht="12.75">
      <c r="A15" t="s">
        <v>235</v>
      </c>
      <c r="B15" t="s">
        <v>230</v>
      </c>
      <c r="C15" t="s">
        <v>231</v>
      </c>
      <c r="D15" t="s">
        <v>261</v>
      </c>
      <c r="E15" t="s">
        <v>264</v>
      </c>
      <c r="F15" t="s">
        <v>264</v>
      </c>
      <c r="G15" t="s">
        <v>265</v>
      </c>
      <c r="H15" s="55">
        <v>0</v>
      </c>
      <c r="I15" s="55">
        <v>4889651280.55</v>
      </c>
      <c r="J15" s="55">
        <v>4909548287.08</v>
      </c>
      <c r="K15" s="55">
        <v>-19897006.53</v>
      </c>
      <c r="L15" s="55">
        <v>0</v>
      </c>
      <c r="M15" s="55">
        <v>4876498547.57</v>
      </c>
      <c r="N15" s="55">
        <v>4885089385.13</v>
      </c>
      <c r="O15" s="55">
        <v>-8590837.56</v>
      </c>
      <c r="P15" s="1">
        <v>0</v>
      </c>
    </row>
    <row r="16" spans="1:16" ht="12.75">
      <c r="A16" t="s">
        <v>235</v>
      </c>
      <c r="B16" t="s">
        <v>230</v>
      </c>
      <c r="C16" t="s">
        <v>231</v>
      </c>
      <c r="D16" t="s">
        <v>261</v>
      </c>
      <c r="E16" t="s">
        <v>266</v>
      </c>
      <c r="F16" t="s">
        <v>266</v>
      </c>
      <c r="G16" t="s">
        <v>267</v>
      </c>
      <c r="H16" s="55">
        <v>0</v>
      </c>
      <c r="I16" s="55">
        <v>0</v>
      </c>
      <c r="J16" s="55">
        <v>4889651280.55</v>
      </c>
      <c r="K16" s="55">
        <v>-4889651280.55</v>
      </c>
      <c r="L16" s="55">
        <v>0</v>
      </c>
      <c r="M16" s="55">
        <v>0</v>
      </c>
      <c r="N16" s="55">
        <v>4876498547.57</v>
      </c>
      <c r="O16" s="55">
        <v>-4876498547.57</v>
      </c>
      <c r="P16" s="1">
        <v>0</v>
      </c>
    </row>
    <row r="17" spans="1:16" ht="12.75">
      <c r="A17" t="s">
        <v>229</v>
      </c>
      <c r="B17" t="s">
        <v>230</v>
      </c>
      <c r="C17" t="s">
        <v>231</v>
      </c>
      <c r="D17" t="s">
        <v>268</v>
      </c>
      <c r="E17" t="s">
        <v>269</v>
      </c>
      <c r="F17" t="s">
        <v>269</v>
      </c>
      <c r="G17" t="s">
        <v>270</v>
      </c>
      <c r="H17" s="55">
        <v>0</v>
      </c>
      <c r="I17" s="55">
        <v>4868600708</v>
      </c>
      <c r="J17" s="55">
        <v>4868600708</v>
      </c>
      <c r="K17" s="55">
        <v>0</v>
      </c>
      <c r="L17" s="55">
        <v>0</v>
      </c>
      <c r="M17" s="55">
        <v>4559115775</v>
      </c>
      <c r="N17" s="55">
        <v>4559115775</v>
      </c>
      <c r="O17" s="55">
        <v>0</v>
      </c>
      <c r="P17" s="1">
        <v>0</v>
      </c>
    </row>
    <row r="18" spans="1:16" ht="12.75">
      <c r="A18" t="s">
        <v>229</v>
      </c>
      <c r="B18" t="s">
        <v>230</v>
      </c>
      <c r="C18" t="s">
        <v>231</v>
      </c>
      <c r="D18" t="s">
        <v>271</v>
      </c>
      <c r="E18" t="s">
        <v>272</v>
      </c>
      <c r="F18" t="s">
        <v>272</v>
      </c>
      <c r="G18" t="s">
        <v>273</v>
      </c>
      <c r="H18" s="55">
        <v>0</v>
      </c>
      <c r="I18" s="55">
        <v>14209812.870000001</v>
      </c>
      <c r="J18" s="55">
        <v>14209812.870000001</v>
      </c>
      <c r="K18" s="55">
        <v>0</v>
      </c>
      <c r="L18" s="55">
        <v>0</v>
      </c>
      <c r="M18" s="55">
        <v>356213049.78</v>
      </c>
      <c r="N18" s="55">
        <v>356213049.78</v>
      </c>
      <c r="O18" s="55">
        <v>0</v>
      </c>
      <c r="P18" s="1">
        <v>0</v>
      </c>
    </row>
    <row r="19" spans="1:16" ht="12.75">
      <c r="A19" t="s">
        <v>229</v>
      </c>
      <c r="B19" t="s">
        <v>230</v>
      </c>
      <c r="C19" t="s">
        <v>231</v>
      </c>
      <c r="D19" t="s">
        <v>274</v>
      </c>
      <c r="E19" t="s">
        <v>275</v>
      </c>
      <c r="F19" t="s">
        <v>275</v>
      </c>
      <c r="G19" t="s">
        <v>276</v>
      </c>
      <c r="H19" s="55">
        <v>0</v>
      </c>
      <c r="I19" s="55">
        <v>4882810520.87</v>
      </c>
      <c r="J19" s="55">
        <v>5003648156.65</v>
      </c>
      <c r="K19" s="55">
        <v>-120837635.78</v>
      </c>
      <c r="L19" s="55">
        <v>0</v>
      </c>
      <c r="M19" s="55">
        <v>4915328824.78</v>
      </c>
      <c r="N19" s="55">
        <v>4894673584.68</v>
      </c>
      <c r="O19" s="55">
        <v>20655240.1</v>
      </c>
      <c r="P19" s="1">
        <v>0</v>
      </c>
    </row>
    <row r="20" spans="1:16" ht="12.75">
      <c r="A20" t="s">
        <v>229</v>
      </c>
      <c r="B20" t="s">
        <v>230</v>
      </c>
      <c r="C20" t="s">
        <v>231</v>
      </c>
      <c r="D20" t="s">
        <v>277</v>
      </c>
      <c r="E20" t="s">
        <v>278</v>
      </c>
      <c r="F20" t="s">
        <v>278</v>
      </c>
      <c r="G20" t="s">
        <v>279</v>
      </c>
      <c r="H20" s="55">
        <v>0</v>
      </c>
      <c r="I20" s="55">
        <v>5003648156.65</v>
      </c>
      <c r="J20" s="55">
        <v>0</v>
      </c>
      <c r="K20" s="55">
        <v>5003648156.65</v>
      </c>
      <c r="L20" s="55">
        <v>0</v>
      </c>
      <c r="M20" s="55">
        <v>4894673584.68</v>
      </c>
      <c r="N20" s="55">
        <v>0</v>
      </c>
      <c r="O20" s="55">
        <v>4894673584.68</v>
      </c>
      <c r="P20" s="1">
        <v>0</v>
      </c>
    </row>
    <row r="21" spans="1:16" ht="12.75">
      <c r="A21" t="s">
        <v>235</v>
      </c>
      <c r="B21" t="s">
        <v>230</v>
      </c>
      <c r="C21" t="s">
        <v>231</v>
      </c>
      <c r="D21" t="s">
        <v>280</v>
      </c>
      <c r="E21" t="s">
        <v>281</v>
      </c>
      <c r="F21" t="s">
        <v>281</v>
      </c>
      <c r="G21" t="s">
        <v>282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1">
        <v>0</v>
      </c>
    </row>
    <row r="22" spans="1:16" ht="12.75">
      <c r="A22" t="s">
        <v>229</v>
      </c>
      <c r="B22" t="s">
        <v>230</v>
      </c>
      <c r="C22" t="s">
        <v>231</v>
      </c>
      <c r="D22" t="s">
        <v>280</v>
      </c>
      <c r="E22" t="s">
        <v>283</v>
      </c>
      <c r="F22" t="s">
        <v>283</v>
      </c>
      <c r="G22" t="s">
        <v>284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1">
        <v>0</v>
      </c>
    </row>
    <row r="23" spans="1:16" ht="12.75">
      <c r="A23" t="s">
        <v>229</v>
      </c>
      <c r="B23" t="s">
        <v>230</v>
      </c>
      <c r="C23" t="s">
        <v>231</v>
      </c>
      <c r="D23" t="s">
        <v>280</v>
      </c>
      <c r="E23" t="s">
        <v>285</v>
      </c>
      <c r="F23" t="s">
        <v>285</v>
      </c>
      <c r="G23" t="s">
        <v>286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1">
        <v>0</v>
      </c>
    </row>
    <row r="24" spans="1:16" ht="12.75">
      <c r="A24" t="s">
        <v>229</v>
      </c>
      <c r="B24" t="s">
        <v>230</v>
      </c>
      <c r="C24" t="s">
        <v>287</v>
      </c>
      <c r="D24" t="s">
        <v>288</v>
      </c>
      <c r="E24" t="s">
        <v>289</v>
      </c>
      <c r="F24" t="s">
        <v>289</v>
      </c>
      <c r="G24" t="s">
        <v>290</v>
      </c>
      <c r="H24" s="55">
        <v>0</v>
      </c>
      <c r="I24" s="55">
        <v>71987050</v>
      </c>
      <c r="J24" s="55">
        <v>0</v>
      </c>
      <c r="K24" s="55">
        <v>71987050</v>
      </c>
      <c r="L24" s="55">
        <v>0</v>
      </c>
      <c r="M24" s="55">
        <v>72359016</v>
      </c>
      <c r="N24" s="55">
        <v>0</v>
      </c>
      <c r="O24" s="55">
        <v>72359016</v>
      </c>
      <c r="P24" s="1">
        <v>0</v>
      </c>
    </row>
    <row r="25" spans="1:16" ht="12.75">
      <c r="A25" t="s">
        <v>229</v>
      </c>
      <c r="B25" t="s">
        <v>230</v>
      </c>
      <c r="C25" t="s">
        <v>287</v>
      </c>
      <c r="D25" t="s">
        <v>288</v>
      </c>
      <c r="E25" t="s">
        <v>291</v>
      </c>
      <c r="F25" t="s">
        <v>291</v>
      </c>
      <c r="G25" t="s">
        <v>292</v>
      </c>
      <c r="H25" s="55">
        <v>0</v>
      </c>
      <c r="I25" s="55">
        <v>20179684</v>
      </c>
      <c r="J25" s="55">
        <v>0</v>
      </c>
      <c r="K25" s="55">
        <v>20179684</v>
      </c>
      <c r="L25" s="55">
        <v>0</v>
      </c>
      <c r="M25" s="55">
        <v>33414585</v>
      </c>
      <c r="N25" s="55">
        <v>0</v>
      </c>
      <c r="O25" s="55">
        <v>33414585</v>
      </c>
      <c r="P25" s="1">
        <v>0</v>
      </c>
    </row>
    <row r="26" spans="1:16" ht="12.75">
      <c r="A26" t="s">
        <v>229</v>
      </c>
      <c r="B26" t="s">
        <v>230</v>
      </c>
      <c r="C26" t="s">
        <v>287</v>
      </c>
      <c r="D26" t="s">
        <v>288</v>
      </c>
      <c r="E26" t="s">
        <v>293</v>
      </c>
      <c r="F26" t="s">
        <v>293</v>
      </c>
      <c r="G26" t="s">
        <v>294</v>
      </c>
      <c r="H26" s="55">
        <v>0</v>
      </c>
      <c r="I26" s="55">
        <v>3600000</v>
      </c>
      <c r="J26" s="55">
        <v>0</v>
      </c>
      <c r="K26" s="55">
        <v>3600000</v>
      </c>
      <c r="L26" s="55">
        <v>0</v>
      </c>
      <c r="M26" s="55">
        <v>17808352</v>
      </c>
      <c r="N26" s="55">
        <v>0</v>
      </c>
      <c r="O26" s="55">
        <v>17808352</v>
      </c>
      <c r="P26" s="1">
        <v>0</v>
      </c>
    </row>
    <row r="27" spans="1:16" ht="12.75">
      <c r="A27" t="s">
        <v>229</v>
      </c>
      <c r="B27" t="s">
        <v>230</v>
      </c>
      <c r="C27" t="s">
        <v>287</v>
      </c>
      <c r="D27" t="s">
        <v>288</v>
      </c>
      <c r="E27" t="s">
        <v>295</v>
      </c>
      <c r="F27" t="s">
        <v>295</v>
      </c>
      <c r="G27" t="s">
        <v>296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1550000</v>
      </c>
      <c r="N27" s="55">
        <v>0</v>
      </c>
      <c r="O27" s="55">
        <v>1550000</v>
      </c>
      <c r="P27" s="1">
        <v>0</v>
      </c>
    </row>
    <row r="28" spans="1:16" ht="12.75">
      <c r="A28" t="s">
        <v>235</v>
      </c>
      <c r="B28" t="s">
        <v>230</v>
      </c>
      <c r="C28" t="s">
        <v>287</v>
      </c>
      <c r="D28" t="s">
        <v>297</v>
      </c>
      <c r="E28" t="s">
        <v>298</v>
      </c>
      <c r="F28" t="s">
        <v>298</v>
      </c>
      <c r="G28" t="s">
        <v>299</v>
      </c>
      <c r="H28" s="55">
        <v>0</v>
      </c>
      <c r="I28" s="55">
        <v>61462192.13</v>
      </c>
      <c r="J28" s="55">
        <v>81876491.93</v>
      </c>
      <c r="K28" s="55">
        <v>-20414299.8</v>
      </c>
      <c r="L28" s="55">
        <v>0</v>
      </c>
      <c r="M28" s="55">
        <v>34372056.43</v>
      </c>
      <c r="N28" s="55">
        <v>79288713.51</v>
      </c>
      <c r="O28" s="55">
        <v>-44916657.08</v>
      </c>
      <c r="P28" s="1">
        <v>0</v>
      </c>
    </row>
    <row r="29" spans="1:16" ht="12.75">
      <c r="A29" t="s">
        <v>235</v>
      </c>
      <c r="B29" t="s">
        <v>230</v>
      </c>
      <c r="C29" t="s">
        <v>287</v>
      </c>
      <c r="D29" t="s">
        <v>297</v>
      </c>
      <c r="E29" t="s">
        <v>300</v>
      </c>
      <c r="F29" t="s">
        <v>300</v>
      </c>
      <c r="G29" t="s">
        <v>301</v>
      </c>
      <c r="H29" s="55">
        <v>0</v>
      </c>
      <c r="I29" s="55">
        <v>12714732.73</v>
      </c>
      <c r="J29" s="55">
        <v>25169120.23</v>
      </c>
      <c r="K29" s="55">
        <v>-12454387.5</v>
      </c>
      <c r="L29" s="55">
        <v>0</v>
      </c>
      <c r="M29" s="55">
        <v>6701871.45</v>
      </c>
      <c r="N29" s="55">
        <v>33885589.3</v>
      </c>
      <c r="O29" s="55">
        <v>-27183717.85</v>
      </c>
      <c r="P29" s="1">
        <v>0</v>
      </c>
    </row>
    <row r="30" spans="1:16" ht="12.75">
      <c r="A30" t="s">
        <v>235</v>
      </c>
      <c r="B30" t="s">
        <v>230</v>
      </c>
      <c r="C30" t="s">
        <v>287</v>
      </c>
      <c r="D30" t="s">
        <v>297</v>
      </c>
      <c r="E30" t="s">
        <v>302</v>
      </c>
      <c r="F30" t="s">
        <v>302</v>
      </c>
      <c r="G30" t="s">
        <v>303</v>
      </c>
      <c r="H30" s="55">
        <v>0</v>
      </c>
      <c r="I30" s="55">
        <v>4087674.03</v>
      </c>
      <c r="J30" s="55">
        <v>6257370</v>
      </c>
      <c r="K30" s="55">
        <v>-2169695.97</v>
      </c>
      <c r="L30" s="55">
        <v>0</v>
      </c>
      <c r="M30" s="55">
        <v>3279232.25</v>
      </c>
      <c r="N30" s="55">
        <v>17940471.9</v>
      </c>
      <c r="O30" s="55">
        <v>-14661239.65</v>
      </c>
      <c r="P30" s="1">
        <v>0</v>
      </c>
    </row>
    <row r="31" spans="1:16" ht="12.75">
      <c r="A31" t="s">
        <v>235</v>
      </c>
      <c r="B31" t="s">
        <v>230</v>
      </c>
      <c r="C31" t="s">
        <v>287</v>
      </c>
      <c r="D31" t="s">
        <v>297</v>
      </c>
      <c r="E31" t="s">
        <v>304</v>
      </c>
      <c r="F31" t="s">
        <v>304</v>
      </c>
      <c r="G31" t="s">
        <v>305</v>
      </c>
      <c r="H31" s="55">
        <v>0</v>
      </c>
      <c r="I31" s="55">
        <v>2000000</v>
      </c>
      <c r="J31" s="55">
        <v>2000000</v>
      </c>
      <c r="K31" s="55">
        <v>0</v>
      </c>
      <c r="L31" s="55">
        <v>0</v>
      </c>
      <c r="M31" s="55">
        <v>0</v>
      </c>
      <c r="N31" s="55">
        <v>1550000</v>
      </c>
      <c r="O31" s="55">
        <v>-1550000</v>
      </c>
      <c r="P31" s="1">
        <v>0</v>
      </c>
    </row>
    <row r="32" spans="1:16" ht="12.75">
      <c r="A32" t="s">
        <v>235</v>
      </c>
      <c r="B32" t="s">
        <v>230</v>
      </c>
      <c r="C32" t="s">
        <v>287</v>
      </c>
      <c r="D32" t="s">
        <v>306</v>
      </c>
      <c r="E32" t="s">
        <v>307</v>
      </c>
      <c r="F32" t="s">
        <v>307</v>
      </c>
      <c r="G32" t="s">
        <v>308</v>
      </c>
      <c r="H32" s="55">
        <v>0</v>
      </c>
      <c r="I32" s="55">
        <v>0</v>
      </c>
      <c r="J32" s="55">
        <v>1800000</v>
      </c>
      <c r="K32" s="55">
        <v>-1800000</v>
      </c>
      <c r="L32" s="55">
        <v>0</v>
      </c>
      <c r="M32" s="55">
        <v>0</v>
      </c>
      <c r="N32" s="55">
        <v>0</v>
      </c>
      <c r="O32" s="55">
        <v>0</v>
      </c>
      <c r="P32" s="1">
        <v>0</v>
      </c>
    </row>
    <row r="33" spans="1:16" ht="12.75">
      <c r="A33" t="s">
        <v>235</v>
      </c>
      <c r="B33" t="s">
        <v>230</v>
      </c>
      <c r="C33" t="s">
        <v>287</v>
      </c>
      <c r="D33" t="s">
        <v>306</v>
      </c>
      <c r="E33" t="s">
        <v>309</v>
      </c>
      <c r="F33" t="s">
        <v>309</v>
      </c>
      <c r="G33" t="s">
        <v>310</v>
      </c>
      <c r="H33" s="55">
        <v>0</v>
      </c>
      <c r="I33" s="55">
        <v>0</v>
      </c>
      <c r="J33" s="55">
        <v>3000000</v>
      </c>
      <c r="K33" s="55">
        <v>-3000000</v>
      </c>
      <c r="L33" s="55">
        <v>0</v>
      </c>
      <c r="M33" s="55">
        <v>0</v>
      </c>
      <c r="N33" s="55">
        <v>0</v>
      </c>
      <c r="O33" s="55">
        <v>0</v>
      </c>
      <c r="P33" s="1">
        <v>0</v>
      </c>
    </row>
    <row r="34" spans="1:16" ht="12.75">
      <c r="A34" t="s">
        <v>235</v>
      </c>
      <c r="B34" t="s">
        <v>230</v>
      </c>
      <c r="C34" t="s">
        <v>287</v>
      </c>
      <c r="D34" t="s">
        <v>306</v>
      </c>
      <c r="E34" t="s">
        <v>311</v>
      </c>
      <c r="F34" t="s">
        <v>311</v>
      </c>
      <c r="G34" t="s">
        <v>312</v>
      </c>
      <c r="H34" s="55">
        <v>0</v>
      </c>
      <c r="I34" s="55">
        <v>0</v>
      </c>
      <c r="J34" s="55">
        <v>3000000</v>
      </c>
      <c r="K34" s="55">
        <v>-3000000</v>
      </c>
      <c r="L34" s="55">
        <v>0</v>
      </c>
      <c r="M34" s="55">
        <v>0</v>
      </c>
      <c r="N34" s="55">
        <v>0</v>
      </c>
      <c r="O34" s="55">
        <v>0</v>
      </c>
      <c r="P34" s="1">
        <v>0</v>
      </c>
    </row>
    <row r="35" spans="1:16" ht="12.75">
      <c r="A35" t="s">
        <v>235</v>
      </c>
      <c r="B35" t="s">
        <v>230</v>
      </c>
      <c r="C35" t="s">
        <v>287</v>
      </c>
      <c r="D35" t="s">
        <v>306</v>
      </c>
      <c r="E35" t="s">
        <v>313</v>
      </c>
      <c r="F35" t="s">
        <v>313</v>
      </c>
      <c r="G35" t="s">
        <v>314</v>
      </c>
      <c r="H35" s="55">
        <v>0</v>
      </c>
      <c r="I35" s="55">
        <v>0</v>
      </c>
      <c r="J35" s="55">
        <v>2000000</v>
      </c>
      <c r="K35" s="55">
        <v>-2000000</v>
      </c>
      <c r="L35" s="55">
        <v>0</v>
      </c>
      <c r="M35" s="55">
        <v>0</v>
      </c>
      <c r="N35" s="55">
        <v>0</v>
      </c>
      <c r="O35" s="55">
        <v>0</v>
      </c>
      <c r="P35" s="1">
        <v>0</v>
      </c>
    </row>
    <row r="36" spans="1:16" ht="12.75">
      <c r="A36" t="s">
        <v>229</v>
      </c>
      <c r="B36" t="s">
        <v>230</v>
      </c>
      <c r="C36" t="s">
        <v>287</v>
      </c>
      <c r="D36" t="s">
        <v>315</v>
      </c>
      <c r="E36" t="s">
        <v>316</v>
      </c>
      <c r="F36" t="s">
        <v>316</v>
      </c>
      <c r="G36" t="s">
        <v>317</v>
      </c>
      <c r="H36" s="55">
        <v>0</v>
      </c>
      <c r="I36" s="55">
        <v>9889441.93</v>
      </c>
      <c r="J36" s="55">
        <v>0</v>
      </c>
      <c r="K36" s="55">
        <v>9889441.93</v>
      </c>
      <c r="L36" s="55">
        <v>0</v>
      </c>
      <c r="M36" s="55">
        <v>6929697.51</v>
      </c>
      <c r="N36" s="55">
        <v>0</v>
      </c>
      <c r="O36" s="55">
        <v>6929697.51</v>
      </c>
      <c r="P36" s="1">
        <v>0</v>
      </c>
    </row>
    <row r="37" spans="1:16" ht="12.75">
      <c r="A37" t="s">
        <v>229</v>
      </c>
      <c r="B37" t="s">
        <v>230</v>
      </c>
      <c r="C37" t="s">
        <v>287</v>
      </c>
      <c r="D37" t="s">
        <v>315</v>
      </c>
      <c r="E37" t="s">
        <v>318</v>
      </c>
      <c r="F37" t="s">
        <v>318</v>
      </c>
      <c r="G37" t="s">
        <v>319</v>
      </c>
      <c r="H37" s="55">
        <v>0</v>
      </c>
      <c r="I37" s="55">
        <v>4989436.23</v>
      </c>
      <c r="J37" s="55">
        <v>0</v>
      </c>
      <c r="K37" s="55">
        <v>4989436.23</v>
      </c>
      <c r="L37" s="55">
        <v>0</v>
      </c>
      <c r="M37" s="55">
        <v>471004.3</v>
      </c>
      <c r="N37" s="55">
        <v>0</v>
      </c>
      <c r="O37" s="55">
        <v>471004.3</v>
      </c>
      <c r="P37" s="1">
        <v>0</v>
      </c>
    </row>
    <row r="38" spans="1:16" ht="12.75">
      <c r="A38" t="s">
        <v>229</v>
      </c>
      <c r="B38" t="s">
        <v>230</v>
      </c>
      <c r="C38" t="s">
        <v>287</v>
      </c>
      <c r="D38" t="s">
        <v>315</v>
      </c>
      <c r="E38" t="s">
        <v>320</v>
      </c>
      <c r="F38" t="s">
        <v>320</v>
      </c>
      <c r="G38" t="s">
        <v>321</v>
      </c>
      <c r="H38" s="55">
        <v>0</v>
      </c>
      <c r="I38" s="55">
        <v>2657370</v>
      </c>
      <c r="J38" s="55">
        <v>0</v>
      </c>
      <c r="K38" s="55">
        <v>2657370</v>
      </c>
      <c r="L38" s="55">
        <v>0</v>
      </c>
      <c r="M38" s="55">
        <v>132119.9</v>
      </c>
      <c r="N38" s="55">
        <v>0</v>
      </c>
      <c r="O38" s="55">
        <v>132119.9</v>
      </c>
      <c r="P38" s="1">
        <v>0</v>
      </c>
    </row>
    <row r="39" spans="1:16" ht="12.75">
      <c r="A39" t="s">
        <v>229</v>
      </c>
      <c r="B39" t="s">
        <v>230</v>
      </c>
      <c r="C39" t="s">
        <v>287</v>
      </c>
      <c r="D39" t="s">
        <v>315</v>
      </c>
      <c r="E39" t="s">
        <v>322</v>
      </c>
      <c r="F39" t="s">
        <v>322</v>
      </c>
      <c r="G39" t="s">
        <v>323</v>
      </c>
      <c r="H39" s="55">
        <v>0</v>
      </c>
      <c r="I39" s="55">
        <v>2000000</v>
      </c>
      <c r="J39" s="55">
        <v>0</v>
      </c>
      <c r="K39" s="55">
        <v>2000000</v>
      </c>
      <c r="L39" s="55">
        <v>0</v>
      </c>
      <c r="M39" s="55">
        <v>0</v>
      </c>
      <c r="N39" s="55">
        <v>0</v>
      </c>
      <c r="O39" s="55">
        <v>0</v>
      </c>
      <c r="P39" s="1">
        <v>0</v>
      </c>
    </row>
    <row r="40" spans="1:16" ht="12.75">
      <c r="A40" t="s">
        <v>235</v>
      </c>
      <c r="B40" t="s">
        <v>230</v>
      </c>
      <c r="C40" t="s">
        <v>287</v>
      </c>
      <c r="D40" t="s">
        <v>324</v>
      </c>
      <c r="E40" t="s">
        <v>325</v>
      </c>
      <c r="F40" t="s">
        <v>325</v>
      </c>
      <c r="G40" t="s">
        <v>326</v>
      </c>
      <c r="H40" s="55">
        <v>0</v>
      </c>
      <c r="I40" s="55">
        <v>47482239.21</v>
      </c>
      <c r="J40" s="55">
        <v>59662192.13</v>
      </c>
      <c r="K40" s="55">
        <v>-12179952.92</v>
      </c>
      <c r="L40" s="55">
        <v>0</v>
      </c>
      <c r="M40" s="55">
        <v>31245151.8</v>
      </c>
      <c r="N40" s="55">
        <v>34372056.43</v>
      </c>
      <c r="O40" s="55">
        <v>-3126904.63</v>
      </c>
      <c r="P40" s="1">
        <v>0</v>
      </c>
    </row>
    <row r="41" spans="1:16" ht="12.75">
      <c r="A41" t="s">
        <v>235</v>
      </c>
      <c r="B41" t="s">
        <v>230</v>
      </c>
      <c r="C41" t="s">
        <v>287</v>
      </c>
      <c r="D41" t="s">
        <v>324</v>
      </c>
      <c r="E41" t="s">
        <v>327</v>
      </c>
      <c r="F41" t="s">
        <v>327</v>
      </c>
      <c r="G41" t="s">
        <v>328</v>
      </c>
      <c r="H41" s="55">
        <v>0</v>
      </c>
      <c r="I41" s="55">
        <v>9671902.39</v>
      </c>
      <c r="J41" s="55">
        <v>9714732.73</v>
      </c>
      <c r="K41" s="55">
        <v>-42830.34</v>
      </c>
      <c r="L41" s="55">
        <v>0</v>
      </c>
      <c r="M41" s="55">
        <v>6677323.58</v>
      </c>
      <c r="N41" s="55">
        <v>6701871.45</v>
      </c>
      <c r="O41" s="55">
        <v>-24547.87</v>
      </c>
      <c r="P41" s="1">
        <v>0</v>
      </c>
    </row>
    <row r="42" spans="1:16" ht="12.75">
      <c r="A42" t="s">
        <v>235</v>
      </c>
      <c r="B42" t="s">
        <v>230</v>
      </c>
      <c r="C42" t="s">
        <v>287</v>
      </c>
      <c r="D42" t="s">
        <v>324</v>
      </c>
      <c r="E42" t="s">
        <v>329</v>
      </c>
      <c r="F42" t="s">
        <v>329</v>
      </c>
      <c r="G42" t="s">
        <v>330</v>
      </c>
      <c r="H42" s="55">
        <v>0</v>
      </c>
      <c r="I42" s="55">
        <v>1039343.33</v>
      </c>
      <c r="J42" s="55">
        <v>1087674.03</v>
      </c>
      <c r="K42" s="55">
        <v>-48330.7</v>
      </c>
      <c r="L42" s="55">
        <v>0</v>
      </c>
      <c r="M42" s="55">
        <v>3279232.25</v>
      </c>
      <c r="N42" s="55">
        <v>3279232.25</v>
      </c>
      <c r="O42" s="55">
        <v>0</v>
      </c>
      <c r="P42" s="1">
        <v>0</v>
      </c>
    </row>
    <row r="43" spans="1:16" ht="12.75">
      <c r="A43" t="s">
        <v>235</v>
      </c>
      <c r="B43" t="s">
        <v>230</v>
      </c>
      <c r="C43" t="s">
        <v>287</v>
      </c>
      <c r="D43" t="s">
        <v>324</v>
      </c>
      <c r="E43" t="s">
        <v>331</v>
      </c>
      <c r="F43" t="s">
        <v>331</v>
      </c>
      <c r="G43" t="s">
        <v>332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1">
        <v>0</v>
      </c>
    </row>
    <row r="44" spans="1:16" ht="12.75">
      <c r="A44" t="s">
        <v>235</v>
      </c>
      <c r="B44" t="s">
        <v>230</v>
      </c>
      <c r="C44" t="s">
        <v>287</v>
      </c>
      <c r="D44" t="s">
        <v>333</v>
      </c>
      <c r="E44" t="s">
        <v>334</v>
      </c>
      <c r="F44" t="s">
        <v>334</v>
      </c>
      <c r="G44" t="s">
        <v>335</v>
      </c>
      <c r="H44" s="55">
        <v>0</v>
      </c>
      <c r="I44" s="55">
        <v>0</v>
      </c>
      <c r="J44" s="55">
        <v>47482239.21</v>
      </c>
      <c r="K44" s="55">
        <v>-47482239.21</v>
      </c>
      <c r="L44" s="55">
        <v>0</v>
      </c>
      <c r="M44" s="55">
        <v>0</v>
      </c>
      <c r="N44" s="55">
        <v>31245151.8</v>
      </c>
      <c r="O44" s="55">
        <v>-31245151.8</v>
      </c>
      <c r="P44" s="1">
        <v>0</v>
      </c>
    </row>
    <row r="45" spans="1:16" ht="12.75">
      <c r="A45" t="s">
        <v>235</v>
      </c>
      <c r="B45" t="s">
        <v>230</v>
      </c>
      <c r="C45" t="s">
        <v>287</v>
      </c>
      <c r="D45" t="s">
        <v>333</v>
      </c>
      <c r="E45" t="s">
        <v>336</v>
      </c>
      <c r="F45" t="s">
        <v>336</v>
      </c>
      <c r="G45" t="s">
        <v>337</v>
      </c>
      <c r="H45" s="55">
        <v>0</v>
      </c>
      <c r="I45" s="55">
        <v>0</v>
      </c>
      <c r="J45" s="55">
        <v>9671902.39</v>
      </c>
      <c r="K45" s="55">
        <v>-9671902.39</v>
      </c>
      <c r="L45" s="55">
        <v>0</v>
      </c>
      <c r="M45" s="55">
        <v>0</v>
      </c>
      <c r="N45" s="55">
        <v>6677323.58</v>
      </c>
      <c r="O45" s="55">
        <v>-6677323.58</v>
      </c>
      <c r="P45" s="1">
        <v>0</v>
      </c>
    </row>
    <row r="46" spans="1:16" ht="12.75">
      <c r="A46" t="s">
        <v>235</v>
      </c>
      <c r="B46" t="s">
        <v>230</v>
      </c>
      <c r="C46" t="s">
        <v>287</v>
      </c>
      <c r="D46" t="s">
        <v>333</v>
      </c>
      <c r="E46" t="s">
        <v>338</v>
      </c>
      <c r="F46" t="s">
        <v>338</v>
      </c>
      <c r="G46" t="s">
        <v>339</v>
      </c>
      <c r="H46" s="55">
        <v>0</v>
      </c>
      <c r="I46" s="55">
        <v>0</v>
      </c>
      <c r="J46" s="55">
        <v>1039343.33</v>
      </c>
      <c r="K46" s="55">
        <v>-1039343.33</v>
      </c>
      <c r="L46" s="55">
        <v>0</v>
      </c>
      <c r="M46" s="55">
        <v>0</v>
      </c>
      <c r="N46" s="55">
        <v>3279232.25</v>
      </c>
      <c r="O46" s="55">
        <v>-3279232.25</v>
      </c>
      <c r="P46" s="1">
        <v>0</v>
      </c>
    </row>
    <row r="47" spans="1:16" ht="12.75">
      <c r="A47" t="s">
        <v>235</v>
      </c>
      <c r="B47" t="s">
        <v>230</v>
      </c>
      <c r="C47" t="s">
        <v>287</v>
      </c>
      <c r="D47" t="s">
        <v>333</v>
      </c>
      <c r="E47" t="s">
        <v>340</v>
      </c>
      <c r="F47" t="s">
        <v>340</v>
      </c>
      <c r="G47" t="s">
        <v>341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1">
        <v>0</v>
      </c>
    </row>
    <row r="48" spans="1:16" ht="12.75">
      <c r="A48" t="s">
        <v>235</v>
      </c>
      <c r="B48" t="s">
        <v>230</v>
      </c>
      <c r="C48" t="s">
        <v>287</v>
      </c>
      <c r="D48" t="s">
        <v>342</v>
      </c>
      <c r="E48" t="s">
        <v>343</v>
      </c>
      <c r="F48" t="s">
        <v>343</v>
      </c>
      <c r="G48" t="s">
        <v>344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1">
        <v>0</v>
      </c>
    </row>
    <row r="49" spans="1:16" ht="12.75">
      <c r="A49" t="s">
        <v>235</v>
      </c>
      <c r="B49" t="s">
        <v>230</v>
      </c>
      <c r="C49" t="s">
        <v>287</v>
      </c>
      <c r="D49" t="s">
        <v>342</v>
      </c>
      <c r="E49" t="s">
        <v>345</v>
      </c>
      <c r="F49" t="s">
        <v>345</v>
      </c>
      <c r="G49" t="s">
        <v>346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1">
        <v>0</v>
      </c>
    </row>
    <row r="50" spans="1:16" ht="12.75">
      <c r="A50" t="s">
        <v>235</v>
      </c>
      <c r="B50" t="s">
        <v>230</v>
      </c>
      <c r="C50" t="s">
        <v>287</v>
      </c>
      <c r="D50" t="s">
        <v>342</v>
      </c>
      <c r="E50" t="s">
        <v>347</v>
      </c>
      <c r="F50" t="s">
        <v>347</v>
      </c>
      <c r="G50" t="s">
        <v>348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1">
        <v>0</v>
      </c>
    </row>
    <row r="51" spans="1:16" ht="12.75">
      <c r="A51" t="s">
        <v>235</v>
      </c>
      <c r="B51" t="s">
        <v>230</v>
      </c>
      <c r="C51" t="s">
        <v>287</v>
      </c>
      <c r="D51" t="s">
        <v>342</v>
      </c>
      <c r="E51" t="s">
        <v>349</v>
      </c>
      <c r="F51" t="s">
        <v>349</v>
      </c>
      <c r="G51" t="s">
        <v>350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1">
        <v>0</v>
      </c>
    </row>
    <row r="52" spans="1:16" ht="12.75">
      <c r="A52" t="s">
        <v>229</v>
      </c>
      <c r="B52" t="s">
        <v>230</v>
      </c>
      <c r="C52" t="s">
        <v>287</v>
      </c>
      <c r="D52" t="s">
        <v>351</v>
      </c>
      <c r="E52" t="s">
        <v>352</v>
      </c>
      <c r="F52" t="s">
        <v>352</v>
      </c>
      <c r="G52" t="s">
        <v>353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1">
        <v>0</v>
      </c>
    </row>
    <row r="53" spans="1:16" ht="12.75">
      <c r="A53" t="s">
        <v>229</v>
      </c>
      <c r="B53" t="s">
        <v>230</v>
      </c>
      <c r="C53" t="s">
        <v>287</v>
      </c>
      <c r="D53" t="s">
        <v>351</v>
      </c>
      <c r="E53" t="s">
        <v>354</v>
      </c>
      <c r="F53" t="s">
        <v>354</v>
      </c>
      <c r="G53" t="s">
        <v>355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1">
        <v>0</v>
      </c>
    </row>
    <row r="54" spans="1:16" ht="12.75">
      <c r="A54" t="s">
        <v>229</v>
      </c>
      <c r="B54" t="s">
        <v>230</v>
      </c>
      <c r="C54" t="s">
        <v>287</v>
      </c>
      <c r="D54" t="s">
        <v>351</v>
      </c>
      <c r="E54" t="s">
        <v>356</v>
      </c>
      <c r="F54" t="s">
        <v>356</v>
      </c>
      <c r="G54" t="s">
        <v>357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1">
        <v>0</v>
      </c>
    </row>
    <row r="55" spans="1:16" ht="12.75">
      <c r="A55" t="s">
        <v>229</v>
      </c>
      <c r="B55" t="s">
        <v>230</v>
      </c>
      <c r="C55" t="s">
        <v>287</v>
      </c>
      <c r="D55" t="s">
        <v>351</v>
      </c>
      <c r="E55" t="s">
        <v>358</v>
      </c>
      <c r="F55" t="s">
        <v>358</v>
      </c>
      <c r="G55" t="s">
        <v>359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1">
        <v>0</v>
      </c>
    </row>
    <row r="56" spans="1:16" ht="12.75">
      <c r="A56" t="s">
        <v>229</v>
      </c>
      <c r="B56" t="s">
        <v>230</v>
      </c>
      <c r="C56" t="s">
        <v>360</v>
      </c>
      <c r="D56" t="s">
        <v>361</v>
      </c>
      <c r="E56" t="s">
        <v>362</v>
      </c>
      <c r="F56" t="s">
        <v>362</v>
      </c>
      <c r="G56" t="s">
        <v>363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1">
        <v>0</v>
      </c>
    </row>
    <row r="57" spans="1:16" ht="12.75">
      <c r="A57" t="s">
        <v>229</v>
      </c>
      <c r="B57" t="s">
        <v>230</v>
      </c>
      <c r="C57" t="s">
        <v>360</v>
      </c>
      <c r="D57" t="s">
        <v>361</v>
      </c>
      <c r="E57" t="s">
        <v>364</v>
      </c>
      <c r="F57" t="s">
        <v>364</v>
      </c>
      <c r="G57" t="s">
        <v>365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1">
        <v>0</v>
      </c>
    </row>
    <row r="58" spans="1:16" ht="12.75">
      <c r="A58" t="s">
        <v>229</v>
      </c>
      <c r="B58" t="s">
        <v>230</v>
      </c>
      <c r="C58" t="s">
        <v>360</v>
      </c>
      <c r="D58" t="s">
        <v>366</v>
      </c>
      <c r="E58" t="s">
        <v>367</v>
      </c>
      <c r="F58" t="s">
        <v>367</v>
      </c>
      <c r="G58" t="s">
        <v>368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1">
        <v>0</v>
      </c>
    </row>
    <row r="59" spans="1:16" ht="12.75">
      <c r="A59" t="s">
        <v>229</v>
      </c>
      <c r="B59" t="s">
        <v>230</v>
      </c>
      <c r="C59" t="s">
        <v>360</v>
      </c>
      <c r="D59" t="s">
        <v>366</v>
      </c>
      <c r="E59" t="s">
        <v>369</v>
      </c>
      <c r="F59" t="s">
        <v>369</v>
      </c>
      <c r="G59" t="s">
        <v>370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1">
        <v>0</v>
      </c>
    </row>
    <row r="60" spans="1:16" ht="12.75">
      <c r="A60" t="s">
        <v>229</v>
      </c>
      <c r="B60" t="s">
        <v>230</v>
      </c>
      <c r="C60" t="s">
        <v>371</v>
      </c>
      <c r="D60" t="s">
        <v>372</v>
      </c>
      <c r="E60" t="s">
        <v>373</v>
      </c>
      <c r="F60" t="s">
        <v>373</v>
      </c>
      <c r="G60" t="s">
        <v>374</v>
      </c>
      <c r="H60" s="55">
        <v>76594727.1</v>
      </c>
      <c r="I60" s="55">
        <v>52186233.96</v>
      </c>
      <c r="J60" s="55">
        <v>22337300.39</v>
      </c>
      <c r="K60" s="55">
        <v>106443660.67</v>
      </c>
      <c r="L60" s="55">
        <v>75816437.76</v>
      </c>
      <c r="M60" s="55">
        <v>34807642.34</v>
      </c>
      <c r="N60" s="55">
        <v>34029353</v>
      </c>
      <c r="O60" s="55">
        <v>76594727.1</v>
      </c>
      <c r="P60" s="1">
        <v>0</v>
      </c>
    </row>
    <row r="61" spans="1:16" ht="12.75">
      <c r="A61" t="s">
        <v>229</v>
      </c>
      <c r="B61" t="s">
        <v>230</v>
      </c>
      <c r="C61" t="s">
        <v>371</v>
      </c>
      <c r="D61" t="s">
        <v>375</v>
      </c>
      <c r="E61" t="s">
        <v>376</v>
      </c>
      <c r="F61" t="s">
        <v>376</v>
      </c>
      <c r="G61" t="s">
        <v>377</v>
      </c>
      <c r="H61" s="55">
        <v>34029353</v>
      </c>
      <c r="I61" s="55">
        <v>-11692052.61</v>
      </c>
      <c r="J61" s="55">
        <v>0</v>
      </c>
      <c r="K61" s="55">
        <v>22337300.39</v>
      </c>
      <c r="L61" s="55">
        <v>20450000</v>
      </c>
      <c r="M61" s="55">
        <v>13579353</v>
      </c>
      <c r="N61" s="55">
        <v>0</v>
      </c>
      <c r="O61" s="55">
        <v>34029353</v>
      </c>
      <c r="P61" s="1">
        <v>0</v>
      </c>
    </row>
    <row r="62" spans="1:16" ht="12.75">
      <c r="A62" t="s">
        <v>235</v>
      </c>
      <c r="B62" t="s">
        <v>230</v>
      </c>
      <c r="C62" t="s">
        <v>371</v>
      </c>
      <c r="D62" t="s">
        <v>378</v>
      </c>
      <c r="E62" t="s">
        <v>379</v>
      </c>
      <c r="F62" t="s">
        <v>379</v>
      </c>
      <c r="G62" t="s">
        <v>380</v>
      </c>
      <c r="H62" s="55">
        <v>-110624080.1</v>
      </c>
      <c r="I62" s="55">
        <v>0</v>
      </c>
      <c r="J62" s="55">
        <v>18156880.96</v>
      </c>
      <c r="K62" s="55">
        <v>-128780961.06</v>
      </c>
      <c r="L62" s="55">
        <v>-96266437.76</v>
      </c>
      <c r="M62" s="55">
        <v>0</v>
      </c>
      <c r="N62" s="55">
        <v>14357642.34</v>
      </c>
      <c r="O62" s="55">
        <v>-110624080.1</v>
      </c>
      <c r="P62" s="1">
        <v>0</v>
      </c>
    </row>
    <row r="63" spans="1:16" ht="12.75">
      <c r="A63" t="s">
        <v>229</v>
      </c>
      <c r="B63" t="s">
        <v>230</v>
      </c>
      <c r="C63" t="s">
        <v>381</v>
      </c>
      <c r="D63" t="s">
        <v>382</v>
      </c>
      <c r="E63" t="s">
        <v>383</v>
      </c>
      <c r="F63" t="s">
        <v>384</v>
      </c>
      <c r="G63" t="s">
        <v>385</v>
      </c>
      <c r="H63" s="55">
        <v>72000000</v>
      </c>
      <c r="I63" s="55">
        <v>330300000</v>
      </c>
      <c r="J63" s="55">
        <v>330300000</v>
      </c>
      <c r="K63" s="55">
        <v>72000000</v>
      </c>
      <c r="L63" s="55">
        <v>72000000</v>
      </c>
      <c r="M63" s="55">
        <v>521550000</v>
      </c>
      <c r="N63" s="55">
        <v>521550000</v>
      </c>
      <c r="O63" s="55">
        <v>72000000</v>
      </c>
      <c r="P63" s="1">
        <v>0</v>
      </c>
    </row>
    <row r="64" spans="1:16" ht="12.75">
      <c r="A64" t="s">
        <v>229</v>
      </c>
      <c r="B64" t="s">
        <v>230</v>
      </c>
      <c r="C64" t="s">
        <v>381</v>
      </c>
      <c r="D64" t="s">
        <v>382</v>
      </c>
      <c r="E64" t="s">
        <v>383</v>
      </c>
      <c r="F64" t="s">
        <v>386</v>
      </c>
      <c r="G64" t="s">
        <v>387</v>
      </c>
      <c r="H64" s="55">
        <v>0</v>
      </c>
      <c r="I64" s="55">
        <v>530000000</v>
      </c>
      <c r="J64" s="55">
        <v>500000000</v>
      </c>
      <c r="K64" s="55">
        <v>30000000</v>
      </c>
      <c r="L64" s="55">
        <v>24000000</v>
      </c>
      <c r="M64" s="55">
        <v>262000000</v>
      </c>
      <c r="N64" s="55">
        <v>286000000</v>
      </c>
      <c r="O64" s="55">
        <v>0</v>
      </c>
      <c r="P64" s="1">
        <v>0</v>
      </c>
    </row>
    <row r="65" spans="1:16" ht="12.75">
      <c r="A65" t="s">
        <v>229</v>
      </c>
      <c r="B65" t="s">
        <v>230</v>
      </c>
      <c r="C65" t="s">
        <v>381</v>
      </c>
      <c r="D65" t="s">
        <v>382</v>
      </c>
      <c r="E65" t="s">
        <v>383</v>
      </c>
      <c r="F65" t="s">
        <v>388</v>
      </c>
      <c r="G65" t="s">
        <v>389</v>
      </c>
      <c r="H65" s="55">
        <v>39750000</v>
      </c>
      <c r="I65" s="55">
        <v>438200000</v>
      </c>
      <c r="J65" s="55">
        <v>429950000</v>
      </c>
      <c r="K65" s="55">
        <v>48000000</v>
      </c>
      <c r="L65" s="55">
        <v>0</v>
      </c>
      <c r="M65" s="55">
        <v>464600000</v>
      </c>
      <c r="N65" s="55">
        <v>424850000</v>
      </c>
      <c r="O65" s="55">
        <v>39750000</v>
      </c>
      <c r="P65" s="1">
        <v>0</v>
      </c>
    </row>
    <row r="66" spans="1:16" ht="12.75">
      <c r="A66" t="s">
        <v>229</v>
      </c>
      <c r="B66" t="s">
        <v>230</v>
      </c>
      <c r="C66" t="s">
        <v>381</v>
      </c>
      <c r="D66" t="s">
        <v>382</v>
      </c>
      <c r="E66" t="s">
        <v>383</v>
      </c>
      <c r="F66" t="s">
        <v>390</v>
      </c>
      <c r="G66" t="s">
        <v>391</v>
      </c>
      <c r="H66" s="55">
        <v>0</v>
      </c>
      <c r="I66" s="55">
        <v>289950000</v>
      </c>
      <c r="J66" s="55">
        <v>259950000</v>
      </c>
      <c r="K66" s="55">
        <v>30000000</v>
      </c>
      <c r="L66" s="55">
        <v>0</v>
      </c>
      <c r="M66" s="55">
        <v>231100000</v>
      </c>
      <c r="N66" s="55">
        <v>231100000</v>
      </c>
      <c r="O66" s="55">
        <v>0</v>
      </c>
      <c r="P66" s="1">
        <v>0</v>
      </c>
    </row>
    <row r="67" spans="1:16" ht="12.75">
      <c r="A67" t="s">
        <v>229</v>
      </c>
      <c r="B67" t="s">
        <v>230</v>
      </c>
      <c r="C67" t="s">
        <v>381</v>
      </c>
      <c r="D67" t="s">
        <v>382</v>
      </c>
      <c r="E67" t="s">
        <v>383</v>
      </c>
      <c r="F67" t="s">
        <v>392</v>
      </c>
      <c r="G67" t="s">
        <v>393</v>
      </c>
      <c r="H67" s="55">
        <v>42000000</v>
      </c>
      <c r="I67" s="55">
        <v>15050000</v>
      </c>
      <c r="J67" s="55">
        <v>15050000</v>
      </c>
      <c r="K67" s="55">
        <v>42000000</v>
      </c>
      <c r="L67" s="55">
        <v>3400000</v>
      </c>
      <c r="M67" s="55">
        <v>299900000</v>
      </c>
      <c r="N67" s="55">
        <v>261300000</v>
      </c>
      <c r="O67" s="55">
        <v>42000000</v>
      </c>
      <c r="P67" s="1">
        <v>0</v>
      </c>
    </row>
    <row r="68" spans="1:16" ht="12.75">
      <c r="A68" t="s">
        <v>229</v>
      </c>
      <c r="B68" t="s">
        <v>230</v>
      </c>
      <c r="C68" t="s">
        <v>381</v>
      </c>
      <c r="D68" t="s">
        <v>382</v>
      </c>
      <c r="E68" t="s">
        <v>383</v>
      </c>
      <c r="F68" t="s">
        <v>394</v>
      </c>
      <c r="G68" t="s">
        <v>395</v>
      </c>
      <c r="H68" s="55">
        <v>0</v>
      </c>
      <c r="I68" s="55">
        <v>528500000</v>
      </c>
      <c r="J68" s="55">
        <v>488550000</v>
      </c>
      <c r="K68" s="55">
        <v>39950000</v>
      </c>
      <c r="L68" s="55">
        <v>0</v>
      </c>
      <c r="M68" s="55">
        <v>402800000</v>
      </c>
      <c r="N68" s="55">
        <v>402800000</v>
      </c>
      <c r="O68" s="55">
        <v>0</v>
      </c>
      <c r="P68" s="1">
        <v>0</v>
      </c>
    </row>
    <row r="69" spans="1:16" ht="12.75">
      <c r="A69" t="s">
        <v>229</v>
      </c>
      <c r="B69" t="s">
        <v>230</v>
      </c>
      <c r="C69" t="s">
        <v>381</v>
      </c>
      <c r="D69" t="s">
        <v>396</v>
      </c>
      <c r="E69" t="s">
        <v>397</v>
      </c>
      <c r="F69" t="s">
        <v>398</v>
      </c>
      <c r="G69" t="s">
        <v>399</v>
      </c>
      <c r="H69" s="55">
        <v>0</v>
      </c>
      <c r="I69" s="55">
        <v>330300000</v>
      </c>
      <c r="J69" s="55">
        <v>330300000</v>
      </c>
      <c r="K69" s="55">
        <v>0</v>
      </c>
      <c r="L69" s="55">
        <v>0</v>
      </c>
      <c r="M69" s="55">
        <v>521550000</v>
      </c>
      <c r="N69" s="55">
        <v>521550000</v>
      </c>
      <c r="O69" s="55">
        <v>0</v>
      </c>
      <c r="P69" s="1">
        <v>0</v>
      </c>
    </row>
    <row r="70" spans="1:16" ht="12.75">
      <c r="A70" t="s">
        <v>229</v>
      </c>
      <c r="B70" t="s">
        <v>230</v>
      </c>
      <c r="C70" t="s">
        <v>381</v>
      </c>
      <c r="D70" t="s">
        <v>396</v>
      </c>
      <c r="E70" t="s">
        <v>397</v>
      </c>
      <c r="F70" t="s">
        <v>400</v>
      </c>
      <c r="G70" t="s">
        <v>401</v>
      </c>
      <c r="H70" s="55">
        <v>30000000</v>
      </c>
      <c r="I70" s="55">
        <v>500000000</v>
      </c>
      <c r="J70" s="55">
        <v>530000000</v>
      </c>
      <c r="K70" s="55">
        <v>0</v>
      </c>
      <c r="L70" s="55">
        <v>6000000</v>
      </c>
      <c r="M70" s="55">
        <v>286000000</v>
      </c>
      <c r="N70" s="55">
        <v>262000000</v>
      </c>
      <c r="O70" s="55">
        <v>30000000</v>
      </c>
      <c r="P70" s="1">
        <v>0</v>
      </c>
    </row>
    <row r="71" spans="1:16" ht="12.75">
      <c r="A71" t="s">
        <v>229</v>
      </c>
      <c r="B71" t="s">
        <v>230</v>
      </c>
      <c r="C71" t="s">
        <v>381</v>
      </c>
      <c r="D71" t="s">
        <v>396</v>
      </c>
      <c r="E71" t="s">
        <v>397</v>
      </c>
      <c r="F71" t="s">
        <v>402</v>
      </c>
      <c r="G71" t="s">
        <v>403</v>
      </c>
      <c r="H71" s="55">
        <v>8250000</v>
      </c>
      <c r="I71" s="55">
        <v>429950000</v>
      </c>
      <c r="J71" s="55">
        <v>438200000</v>
      </c>
      <c r="K71" s="55">
        <v>0</v>
      </c>
      <c r="L71" s="55">
        <v>48000000</v>
      </c>
      <c r="M71" s="55">
        <v>424850000</v>
      </c>
      <c r="N71" s="55">
        <v>464600000</v>
      </c>
      <c r="O71" s="55">
        <v>8250000</v>
      </c>
      <c r="P71" s="1">
        <v>0</v>
      </c>
    </row>
    <row r="72" spans="1:16" ht="12.75">
      <c r="A72" t="s">
        <v>229</v>
      </c>
      <c r="B72" t="s">
        <v>230</v>
      </c>
      <c r="C72" t="s">
        <v>381</v>
      </c>
      <c r="D72" t="s">
        <v>396</v>
      </c>
      <c r="E72" t="s">
        <v>397</v>
      </c>
      <c r="F72" t="s">
        <v>404</v>
      </c>
      <c r="G72" t="s">
        <v>405</v>
      </c>
      <c r="H72" s="55">
        <v>30000000</v>
      </c>
      <c r="I72" s="55">
        <v>259950000</v>
      </c>
      <c r="J72" s="55">
        <v>289950000</v>
      </c>
      <c r="K72" s="55">
        <v>0</v>
      </c>
      <c r="L72" s="55">
        <v>30000000</v>
      </c>
      <c r="M72" s="55">
        <v>231100000</v>
      </c>
      <c r="N72" s="55">
        <v>231100000</v>
      </c>
      <c r="O72" s="55">
        <v>30000000</v>
      </c>
      <c r="P72" s="1">
        <v>0</v>
      </c>
    </row>
    <row r="73" spans="1:16" ht="12.75">
      <c r="A73" t="s">
        <v>229</v>
      </c>
      <c r="B73" t="s">
        <v>230</v>
      </c>
      <c r="C73" t="s">
        <v>381</v>
      </c>
      <c r="D73" t="s">
        <v>396</v>
      </c>
      <c r="E73" t="s">
        <v>397</v>
      </c>
      <c r="F73" t="s">
        <v>406</v>
      </c>
      <c r="G73" t="s">
        <v>407</v>
      </c>
      <c r="H73" s="55">
        <v>0</v>
      </c>
      <c r="I73" s="55">
        <v>15050000</v>
      </c>
      <c r="J73" s="55">
        <v>15050000</v>
      </c>
      <c r="K73" s="55">
        <v>0</v>
      </c>
      <c r="L73" s="55">
        <v>38600000</v>
      </c>
      <c r="M73" s="55">
        <v>261300000</v>
      </c>
      <c r="N73" s="55">
        <v>299900000</v>
      </c>
      <c r="O73" s="55">
        <v>0</v>
      </c>
      <c r="P73" s="1">
        <v>0</v>
      </c>
    </row>
    <row r="74" spans="1:16" ht="12.75">
      <c r="A74" t="s">
        <v>229</v>
      </c>
      <c r="B74" t="s">
        <v>230</v>
      </c>
      <c r="C74" t="s">
        <v>381</v>
      </c>
      <c r="D74" t="s">
        <v>396</v>
      </c>
      <c r="E74" t="s">
        <v>397</v>
      </c>
      <c r="F74" t="s">
        <v>408</v>
      </c>
      <c r="G74" t="s">
        <v>409</v>
      </c>
      <c r="H74" s="55">
        <v>54950000</v>
      </c>
      <c r="I74" s="55">
        <v>488550000</v>
      </c>
      <c r="J74" s="55">
        <v>528500000</v>
      </c>
      <c r="K74" s="55">
        <v>15000000</v>
      </c>
      <c r="L74" s="55">
        <v>54950000</v>
      </c>
      <c r="M74" s="55">
        <v>402800000</v>
      </c>
      <c r="N74" s="55">
        <v>402800000</v>
      </c>
      <c r="O74" s="55">
        <v>54950000</v>
      </c>
      <c r="P74" s="1">
        <v>0</v>
      </c>
    </row>
    <row r="75" spans="1:16" ht="12.75">
      <c r="A75" t="s">
        <v>229</v>
      </c>
      <c r="B75" t="s">
        <v>230</v>
      </c>
      <c r="C75" t="s">
        <v>381</v>
      </c>
      <c r="D75" t="s">
        <v>410</v>
      </c>
      <c r="E75" t="s">
        <v>411</v>
      </c>
      <c r="F75" t="s">
        <v>411</v>
      </c>
      <c r="G75" t="s">
        <v>412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1">
        <v>0</v>
      </c>
    </row>
    <row r="76" spans="1:16" ht="12.75">
      <c r="A76" t="s">
        <v>229</v>
      </c>
      <c r="B76" t="s">
        <v>230</v>
      </c>
      <c r="C76" t="s">
        <v>381</v>
      </c>
      <c r="D76" t="s">
        <v>413</v>
      </c>
      <c r="E76" t="s">
        <v>414</v>
      </c>
      <c r="F76" t="s">
        <v>414</v>
      </c>
      <c r="G76" t="s">
        <v>415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1">
        <v>0</v>
      </c>
    </row>
    <row r="77" spans="1:16" ht="12.75">
      <c r="A77" t="s">
        <v>235</v>
      </c>
      <c r="B77" t="s">
        <v>230</v>
      </c>
      <c r="C77" t="s">
        <v>381</v>
      </c>
      <c r="D77" t="s">
        <v>416</v>
      </c>
      <c r="E77" t="s">
        <v>417</v>
      </c>
      <c r="F77" t="s">
        <v>418</v>
      </c>
      <c r="G77" t="s">
        <v>419</v>
      </c>
      <c r="H77" s="55">
        <v>-72000000</v>
      </c>
      <c r="I77" s="55">
        <v>0</v>
      </c>
      <c r="J77" s="55">
        <v>0</v>
      </c>
      <c r="K77" s="55">
        <v>-72000000</v>
      </c>
      <c r="L77" s="55">
        <v>-72000000</v>
      </c>
      <c r="M77" s="55">
        <v>0</v>
      </c>
      <c r="N77" s="55">
        <v>0</v>
      </c>
      <c r="O77" s="55">
        <v>-72000000</v>
      </c>
      <c r="P77" s="1">
        <v>0</v>
      </c>
    </row>
    <row r="78" spans="1:16" ht="12.75">
      <c r="A78" t="s">
        <v>235</v>
      </c>
      <c r="B78" t="s">
        <v>230</v>
      </c>
      <c r="C78" t="s">
        <v>381</v>
      </c>
      <c r="D78" t="s">
        <v>416</v>
      </c>
      <c r="E78" t="s">
        <v>417</v>
      </c>
      <c r="F78" t="s">
        <v>420</v>
      </c>
      <c r="G78" t="s">
        <v>421</v>
      </c>
      <c r="H78" s="55">
        <v>-30000000</v>
      </c>
      <c r="I78" s="55">
        <v>0</v>
      </c>
      <c r="J78" s="55">
        <v>0</v>
      </c>
      <c r="K78" s="55">
        <v>-30000000</v>
      </c>
      <c r="L78" s="55">
        <v>-30000000</v>
      </c>
      <c r="M78" s="55">
        <v>0</v>
      </c>
      <c r="N78" s="55">
        <v>0</v>
      </c>
      <c r="O78" s="55">
        <v>-30000000</v>
      </c>
      <c r="P78" s="1">
        <v>0</v>
      </c>
    </row>
    <row r="79" spans="1:16" ht="12.75">
      <c r="A79" t="s">
        <v>235</v>
      </c>
      <c r="B79" t="s">
        <v>230</v>
      </c>
      <c r="C79" t="s">
        <v>381</v>
      </c>
      <c r="D79" t="s">
        <v>416</v>
      </c>
      <c r="E79" t="s">
        <v>417</v>
      </c>
      <c r="F79" t="s">
        <v>422</v>
      </c>
      <c r="G79" t="s">
        <v>423</v>
      </c>
      <c r="H79" s="55">
        <v>-48000000</v>
      </c>
      <c r="I79" s="55">
        <v>0</v>
      </c>
      <c r="J79" s="55">
        <v>0</v>
      </c>
      <c r="K79" s="55">
        <v>-48000000</v>
      </c>
      <c r="L79" s="55">
        <v>-48000000</v>
      </c>
      <c r="M79" s="55">
        <v>0</v>
      </c>
      <c r="N79" s="55">
        <v>0</v>
      </c>
      <c r="O79" s="55">
        <v>-48000000</v>
      </c>
      <c r="P79" s="1">
        <v>0</v>
      </c>
    </row>
    <row r="80" spans="1:16" ht="12.75">
      <c r="A80" t="s">
        <v>235</v>
      </c>
      <c r="B80" t="s">
        <v>230</v>
      </c>
      <c r="C80" t="s">
        <v>381</v>
      </c>
      <c r="D80" t="s">
        <v>416</v>
      </c>
      <c r="E80" t="s">
        <v>417</v>
      </c>
      <c r="F80" t="s">
        <v>424</v>
      </c>
      <c r="G80" t="s">
        <v>425</v>
      </c>
      <c r="H80" s="55">
        <v>-30000000</v>
      </c>
      <c r="I80" s="55">
        <v>0</v>
      </c>
      <c r="J80" s="55">
        <v>0</v>
      </c>
      <c r="K80" s="55">
        <v>-30000000</v>
      </c>
      <c r="L80" s="55">
        <v>-30000000</v>
      </c>
      <c r="M80" s="55">
        <v>0</v>
      </c>
      <c r="N80" s="55">
        <v>0</v>
      </c>
      <c r="O80" s="55">
        <v>-30000000</v>
      </c>
      <c r="P80" s="1">
        <v>0</v>
      </c>
    </row>
    <row r="81" spans="1:16" ht="12.75">
      <c r="A81" t="s">
        <v>235</v>
      </c>
      <c r="B81" t="s">
        <v>230</v>
      </c>
      <c r="C81" t="s">
        <v>381</v>
      </c>
      <c r="D81" t="s">
        <v>416</v>
      </c>
      <c r="E81" t="s">
        <v>417</v>
      </c>
      <c r="F81" t="s">
        <v>426</v>
      </c>
      <c r="G81" t="s">
        <v>427</v>
      </c>
      <c r="H81" s="55">
        <v>-42000000</v>
      </c>
      <c r="I81" s="55">
        <v>0</v>
      </c>
      <c r="J81" s="55">
        <v>0</v>
      </c>
      <c r="K81" s="55">
        <v>-42000000</v>
      </c>
      <c r="L81" s="55">
        <v>-42000000</v>
      </c>
      <c r="M81" s="55">
        <v>0</v>
      </c>
      <c r="N81" s="55">
        <v>0</v>
      </c>
      <c r="O81" s="55">
        <v>-42000000</v>
      </c>
      <c r="P81" s="1">
        <v>0</v>
      </c>
    </row>
    <row r="82" spans="1:16" ht="12.75">
      <c r="A82" t="s">
        <v>235</v>
      </c>
      <c r="B82" t="s">
        <v>230</v>
      </c>
      <c r="C82" t="s">
        <v>381</v>
      </c>
      <c r="D82" t="s">
        <v>416</v>
      </c>
      <c r="E82" t="s">
        <v>417</v>
      </c>
      <c r="F82" t="s">
        <v>428</v>
      </c>
      <c r="G82" t="s">
        <v>429</v>
      </c>
      <c r="H82" s="55">
        <v>-54950000</v>
      </c>
      <c r="I82" s="55">
        <v>0</v>
      </c>
      <c r="J82" s="55">
        <v>0</v>
      </c>
      <c r="K82" s="55">
        <v>-54950000</v>
      </c>
      <c r="L82" s="55">
        <v>-54950000</v>
      </c>
      <c r="M82" s="55">
        <v>0</v>
      </c>
      <c r="N82" s="55">
        <v>0</v>
      </c>
      <c r="O82" s="55">
        <v>-54950000</v>
      </c>
      <c r="P82" s="1">
        <v>0</v>
      </c>
    </row>
    <row r="83" spans="1:16" ht="12.75">
      <c r="A83" t="s">
        <v>235</v>
      </c>
      <c r="B83" t="s">
        <v>230</v>
      </c>
      <c r="C83" t="s">
        <v>381</v>
      </c>
      <c r="D83" t="s">
        <v>430</v>
      </c>
      <c r="E83" t="s">
        <v>431</v>
      </c>
      <c r="F83" t="s">
        <v>431</v>
      </c>
      <c r="G83" t="s">
        <v>432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1">
        <v>0</v>
      </c>
    </row>
    <row r="84" spans="1:16" ht="12.75">
      <c r="A84" t="s">
        <v>229</v>
      </c>
      <c r="B84" t="s">
        <v>230</v>
      </c>
      <c r="C84" t="s">
        <v>433</v>
      </c>
      <c r="D84" t="s">
        <v>434</v>
      </c>
      <c r="E84" t="s">
        <v>435</v>
      </c>
      <c r="F84" t="s">
        <v>435</v>
      </c>
      <c r="G84" t="s">
        <v>436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1">
        <v>0</v>
      </c>
    </row>
    <row r="85" spans="1:16" ht="12.75">
      <c r="A85" t="s">
        <v>229</v>
      </c>
      <c r="B85" t="s">
        <v>230</v>
      </c>
      <c r="C85" t="s">
        <v>433</v>
      </c>
      <c r="D85" t="s">
        <v>437</v>
      </c>
      <c r="E85" t="s">
        <v>438</v>
      </c>
      <c r="F85" t="s">
        <v>438</v>
      </c>
      <c r="G85" t="s">
        <v>439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1">
        <v>0</v>
      </c>
    </row>
    <row r="86" spans="1:16" ht="12.75">
      <c r="A86" t="s">
        <v>229</v>
      </c>
      <c r="B86" t="s">
        <v>230</v>
      </c>
      <c r="C86" t="s">
        <v>433</v>
      </c>
      <c r="D86" t="s">
        <v>440</v>
      </c>
      <c r="E86" t="s">
        <v>441</v>
      </c>
      <c r="F86" t="s">
        <v>441</v>
      </c>
      <c r="G86" t="s">
        <v>442</v>
      </c>
      <c r="H86" s="55">
        <v>421814833.32</v>
      </c>
      <c r="I86" s="55">
        <v>0</v>
      </c>
      <c r="J86" s="55">
        <v>0</v>
      </c>
      <c r="K86" s="55">
        <v>421814833.32</v>
      </c>
      <c r="L86" s="55">
        <v>454966399.99</v>
      </c>
      <c r="M86" s="55">
        <v>0</v>
      </c>
      <c r="N86" s="55">
        <v>33151566.67</v>
      </c>
      <c r="O86" s="55">
        <v>421814833.32</v>
      </c>
      <c r="P86" s="1">
        <v>0</v>
      </c>
    </row>
    <row r="87" spans="1:16" ht="12.75">
      <c r="A87" t="s">
        <v>235</v>
      </c>
      <c r="B87" t="s">
        <v>230</v>
      </c>
      <c r="C87" t="s">
        <v>433</v>
      </c>
      <c r="D87" t="s">
        <v>443</v>
      </c>
      <c r="E87" t="s">
        <v>444</v>
      </c>
      <c r="F87" t="s">
        <v>444</v>
      </c>
      <c r="G87" t="s">
        <v>445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1">
        <v>0</v>
      </c>
    </row>
    <row r="88" spans="1:16" ht="12.75">
      <c r="A88" t="s">
        <v>235</v>
      </c>
      <c r="B88" t="s">
        <v>230</v>
      </c>
      <c r="C88" t="s">
        <v>433</v>
      </c>
      <c r="D88" t="s">
        <v>446</v>
      </c>
      <c r="E88" t="s">
        <v>447</v>
      </c>
      <c r="F88" t="s">
        <v>447</v>
      </c>
      <c r="G88" t="s">
        <v>448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1">
        <v>0</v>
      </c>
    </row>
    <row r="89" spans="1:16" ht="12.75">
      <c r="A89" t="s">
        <v>235</v>
      </c>
      <c r="B89" t="s">
        <v>230</v>
      </c>
      <c r="C89" t="s">
        <v>433</v>
      </c>
      <c r="D89" t="s">
        <v>449</v>
      </c>
      <c r="E89" t="s">
        <v>450</v>
      </c>
      <c r="F89" t="s">
        <v>450</v>
      </c>
      <c r="G89" t="s">
        <v>451</v>
      </c>
      <c r="H89" s="55">
        <v>-421814833.32</v>
      </c>
      <c r="I89" s="55">
        <v>0</v>
      </c>
      <c r="J89" s="55">
        <v>0</v>
      </c>
      <c r="K89" s="55">
        <v>-421814833.32</v>
      </c>
      <c r="L89" s="55">
        <v>-454966399.99</v>
      </c>
      <c r="M89" s="55">
        <v>33151566.67</v>
      </c>
      <c r="N89" s="55">
        <v>0</v>
      </c>
      <c r="O89" s="55">
        <v>-421814833.32</v>
      </c>
      <c r="P89" s="1">
        <v>0</v>
      </c>
    </row>
    <row r="90" spans="1:16" ht="12.75">
      <c r="A90" t="s">
        <v>229</v>
      </c>
      <c r="B90" t="s">
        <v>230</v>
      </c>
      <c r="C90" t="s">
        <v>452</v>
      </c>
      <c r="D90" t="s">
        <v>453</v>
      </c>
      <c r="E90" t="s">
        <v>454</v>
      </c>
      <c r="F90" t="s">
        <v>455</v>
      </c>
      <c r="G90" t="s">
        <v>456</v>
      </c>
      <c r="H90" s="55">
        <v>18387.06</v>
      </c>
      <c r="I90" s="55">
        <v>0</v>
      </c>
      <c r="J90" s="55">
        <v>0</v>
      </c>
      <c r="K90" s="55">
        <v>18387.06</v>
      </c>
      <c r="L90" s="55">
        <v>18387.06</v>
      </c>
      <c r="M90" s="55">
        <v>0</v>
      </c>
      <c r="N90" s="55">
        <v>0</v>
      </c>
      <c r="O90" s="55">
        <v>18387.06</v>
      </c>
      <c r="P90" s="1">
        <v>0</v>
      </c>
    </row>
    <row r="91" spans="1:16" ht="12.75">
      <c r="A91" t="s">
        <v>229</v>
      </c>
      <c r="B91" t="s">
        <v>230</v>
      </c>
      <c r="C91" t="s">
        <v>452</v>
      </c>
      <c r="D91" t="s">
        <v>453</v>
      </c>
      <c r="E91" t="s">
        <v>454</v>
      </c>
      <c r="F91" t="s">
        <v>457</v>
      </c>
      <c r="G91" t="s">
        <v>458</v>
      </c>
      <c r="H91" s="55">
        <v>71570113.94</v>
      </c>
      <c r="I91" s="55">
        <v>1614197.41</v>
      </c>
      <c r="J91" s="55">
        <v>362401.87</v>
      </c>
      <c r="K91" s="55">
        <v>72821909.48</v>
      </c>
      <c r="L91" s="55">
        <v>7172568.61</v>
      </c>
      <c r="M91" s="55">
        <v>65307823.37</v>
      </c>
      <c r="N91" s="55">
        <v>910278.04</v>
      </c>
      <c r="O91" s="55">
        <v>71570113.94</v>
      </c>
      <c r="P91" s="1">
        <v>0</v>
      </c>
    </row>
    <row r="92" spans="1:16" ht="12.75">
      <c r="A92" t="s">
        <v>229</v>
      </c>
      <c r="B92" t="s">
        <v>230</v>
      </c>
      <c r="C92" t="s">
        <v>452</v>
      </c>
      <c r="D92" t="s">
        <v>453</v>
      </c>
      <c r="E92" t="s">
        <v>454</v>
      </c>
      <c r="F92" t="s">
        <v>459</v>
      </c>
      <c r="G92" t="s">
        <v>460</v>
      </c>
      <c r="H92" s="55">
        <v>2169.21</v>
      </c>
      <c r="I92" s="55">
        <v>12947.82</v>
      </c>
      <c r="J92" s="55">
        <v>0</v>
      </c>
      <c r="K92" s="55">
        <v>15117.03</v>
      </c>
      <c r="L92" s="55">
        <v>4461.49</v>
      </c>
      <c r="M92" s="55">
        <v>-2292.28</v>
      </c>
      <c r="N92" s="55">
        <v>0</v>
      </c>
      <c r="O92" s="55">
        <v>2169.21</v>
      </c>
      <c r="P92" s="1">
        <v>0</v>
      </c>
    </row>
    <row r="93" spans="1:16" ht="12.75">
      <c r="A93" t="s">
        <v>229</v>
      </c>
      <c r="B93" t="s">
        <v>230</v>
      </c>
      <c r="C93" t="s">
        <v>452</v>
      </c>
      <c r="D93" t="s">
        <v>453</v>
      </c>
      <c r="E93" t="s">
        <v>454</v>
      </c>
      <c r="F93" t="s">
        <v>461</v>
      </c>
      <c r="G93" t="s">
        <v>462</v>
      </c>
      <c r="H93" s="55">
        <v>50305076.08</v>
      </c>
      <c r="I93" s="55">
        <v>9588143.06</v>
      </c>
      <c r="J93" s="55">
        <v>5553706.46</v>
      </c>
      <c r="K93" s="55">
        <v>54339512.68</v>
      </c>
      <c r="L93" s="55">
        <v>44804637.96</v>
      </c>
      <c r="M93" s="55">
        <v>21742499.73</v>
      </c>
      <c r="N93" s="55">
        <v>16242061.61</v>
      </c>
      <c r="O93" s="55">
        <v>50305076.08</v>
      </c>
      <c r="P93" s="1">
        <v>0</v>
      </c>
    </row>
    <row r="94" spans="1:16" ht="12.75">
      <c r="A94" t="s">
        <v>229</v>
      </c>
      <c r="B94" t="s">
        <v>230</v>
      </c>
      <c r="C94" t="s">
        <v>452</v>
      </c>
      <c r="D94" t="s">
        <v>453</v>
      </c>
      <c r="E94" t="s">
        <v>454</v>
      </c>
      <c r="F94" t="s">
        <v>463</v>
      </c>
      <c r="G94" t="s">
        <v>464</v>
      </c>
      <c r="H94" s="55">
        <v>7258212.78</v>
      </c>
      <c r="I94" s="55">
        <v>60000</v>
      </c>
      <c r="J94" s="55">
        <v>538050.61</v>
      </c>
      <c r="K94" s="55">
        <v>6780162.17</v>
      </c>
      <c r="L94" s="55">
        <v>7389796</v>
      </c>
      <c r="M94" s="55">
        <v>129062.92</v>
      </c>
      <c r="N94" s="55">
        <v>260646.14</v>
      </c>
      <c r="O94" s="55">
        <v>7258212.78</v>
      </c>
      <c r="P94" s="1">
        <v>0</v>
      </c>
    </row>
    <row r="95" spans="1:16" ht="12.75">
      <c r="A95" t="s">
        <v>229</v>
      </c>
      <c r="B95" t="s">
        <v>230</v>
      </c>
      <c r="C95" t="s">
        <v>452</v>
      </c>
      <c r="D95" t="s">
        <v>453</v>
      </c>
      <c r="E95" t="s">
        <v>454</v>
      </c>
      <c r="F95" t="s">
        <v>465</v>
      </c>
      <c r="G95" t="s">
        <v>466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1">
        <v>0</v>
      </c>
    </row>
    <row r="96" spans="1:16" ht="12.75">
      <c r="A96" t="s">
        <v>229</v>
      </c>
      <c r="B96" t="s">
        <v>230</v>
      </c>
      <c r="C96" t="s">
        <v>452</v>
      </c>
      <c r="D96" t="s">
        <v>453</v>
      </c>
      <c r="E96" t="s">
        <v>454</v>
      </c>
      <c r="F96" t="s">
        <v>467</v>
      </c>
      <c r="G96" t="s">
        <v>468</v>
      </c>
      <c r="H96" s="55">
        <v>1618337.13</v>
      </c>
      <c r="I96" s="55">
        <v>394677.33</v>
      </c>
      <c r="J96" s="55">
        <v>182935.45</v>
      </c>
      <c r="K96" s="55">
        <v>1830079.01</v>
      </c>
      <c r="L96" s="55">
        <v>1403535.64</v>
      </c>
      <c r="M96" s="55">
        <v>959444.77</v>
      </c>
      <c r="N96" s="55">
        <v>744643.28</v>
      </c>
      <c r="O96" s="55">
        <v>1618337.13</v>
      </c>
      <c r="P96" s="1">
        <v>0</v>
      </c>
    </row>
    <row r="97" spans="1:16" ht="12.75">
      <c r="A97" t="s">
        <v>229</v>
      </c>
      <c r="B97" t="s">
        <v>230</v>
      </c>
      <c r="C97" t="s">
        <v>452</v>
      </c>
      <c r="D97" t="s">
        <v>453</v>
      </c>
      <c r="E97" t="s">
        <v>454</v>
      </c>
      <c r="F97" t="s">
        <v>469</v>
      </c>
      <c r="G97" t="s">
        <v>470</v>
      </c>
      <c r="H97" s="55">
        <v>1663240.99</v>
      </c>
      <c r="I97" s="55">
        <v>276531.65</v>
      </c>
      <c r="J97" s="55">
        <v>495275.64</v>
      </c>
      <c r="K97" s="55">
        <v>1444497</v>
      </c>
      <c r="L97" s="55">
        <v>1538176.08</v>
      </c>
      <c r="M97" s="55">
        <v>741594.39</v>
      </c>
      <c r="N97" s="55">
        <v>616529.48</v>
      </c>
      <c r="O97" s="55">
        <v>1663240.99</v>
      </c>
      <c r="P97" s="1">
        <v>0</v>
      </c>
    </row>
    <row r="98" spans="1:16" ht="12.75">
      <c r="A98" t="s">
        <v>229</v>
      </c>
      <c r="B98" t="s">
        <v>230</v>
      </c>
      <c r="C98" t="s">
        <v>452</v>
      </c>
      <c r="D98" t="s">
        <v>453</v>
      </c>
      <c r="E98" t="s">
        <v>454</v>
      </c>
      <c r="F98" t="s">
        <v>471</v>
      </c>
      <c r="G98" t="s">
        <v>472</v>
      </c>
      <c r="H98" s="55">
        <v>5989379.77</v>
      </c>
      <c r="I98" s="55">
        <v>3534491.79</v>
      </c>
      <c r="J98" s="55">
        <v>1108565.54</v>
      </c>
      <c r="K98" s="55">
        <v>8415306.02</v>
      </c>
      <c r="L98" s="55">
        <v>4036753.95</v>
      </c>
      <c r="M98" s="55">
        <v>2772246.86</v>
      </c>
      <c r="N98" s="55">
        <v>819621.04</v>
      </c>
      <c r="O98" s="55">
        <v>5989379.77</v>
      </c>
      <c r="P98" s="1">
        <v>0</v>
      </c>
    </row>
    <row r="99" spans="1:16" ht="12.75">
      <c r="A99" t="s">
        <v>229</v>
      </c>
      <c r="B99" t="s">
        <v>230</v>
      </c>
      <c r="C99" t="s">
        <v>452</v>
      </c>
      <c r="D99" t="s">
        <v>453</v>
      </c>
      <c r="E99" t="s">
        <v>454</v>
      </c>
      <c r="F99" t="s">
        <v>473</v>
      </c>
      <c r="G99" t="s">
        <v>474</v>
      </c>
      <c r="H99" s="55">
        <v>265910.96</v>
      </c>
      <c r="I99" s="55">
        <v>0</v>
      </c>
      <c r="J99" s="55">
        <v>0</v>
      </c>
      <c r="K99" s="55">
        <v>265910.96</v>
      </c>
      <c r="L99" s="55">
        <v>265910.96</v>
      </c>
      <c r="M99" s="55">
        <v>0</v>
      </c>
      <c r="N99" s="55">
        <v>0</v>
      </c>
      <c r="O99" s="55">
        <v>265910.96</v>
      </c>
      <c r="P99" s="1">
        <v>0</v>
      </c>
    </row>
    <row r="100" spans="1:16" ht="12.75">
      <c r="A100" t="s">
        <v>229</v>
      </c>
      <c r="B100" t="s">
        <v>230</v>
      </c>
      <c r="C100" t="s">
        <v>452</v>
      </c>
      <c r="D100" t="s">
        <v>453</v>
      </c>
      <c r="E100" t="s">
        <v>454</v>
      </c>
      <c r="F100" t="s">
        <v>475</v>
      </c>
      <c r="G100" t="s">
        <v>476</v>
      </c>
      <c r="H100" s="55">
        <v>20810858.06</v>
      </c>
      <c r="I100" s="55">
        <v>0</v>
      </c>
      <c r="J100" s="55">
        <v>0</v>
      </c>
      <c r="K100" s="55">
        <v>20810858.06</v>
      </c>
      <c r="L100" s="55">
        <v>20812433.06</v>
      </c>
      <c r="M100" s="55">
        <v>0</v>
      </c>
      <c r="N100" s="55">
        <v>1575</v>
      </c>
      <c r="O100" s="55">
        <v>20810858.06</v>
      </c>
      <c r="P100" s="1">
        <v>0</v>
      </c>
    </row>
    <row r="101" spans="1:16" ht="12.75">
      <c r="A101" t="s">
        <v>229</v>
      </c>
      <c r="B101" t="s">
        <v>230</v>
      </c>
      <c r="C101" t="s">
        <v>452</v>
      </c>
      <c r="D101" t="s">
        <v>453</v>
      </c>
      <c r="E101" t="s">
        <v>454</v>
      </c>
      <c r="F101" t="s">
        <v>477</v>
      </c>
      <c r="G101" t="s">
        <v>478</v>
      </c>
      <c r="H101" s="55">
        <v>84969.97</v>
      </c>
      <c r="I101" s="55">
        <v>61252.98</v>
      </c>
      <c r="J101" s="55">
        <v>30186.57</v>
      </c>
      <c r="K101" s="55">
        <v>116036.38</v>
      </c>
      <c r="L101" s="55">
        <v>112291.32</v>
      </c>
      <c r="M101" s="55">
        <v>22282.72</v>
      </c>
      <c r="N101" s="55">
        <v>49604.07</v>
      </c>
      <c r="O101" s="55">
        <v>84969.97</v>
      </c>
      <c r="P101" s="1">
        <v>0</v>
      </c>
    </row>
    <row r="102" spans="1:16" ht="12.75">
      <c r="A102" t="s">
        <v>229</v>
      </c>
      <c r="B102" t="s">
        <v>230</v>
      </c>
      <c r="C102" t="s">
        <v>452</v>
      </c>
      <c r="D102" t="s">
        <v>453</v>
      </c>
      <c r="E102" t="s">
        <v>454</v>
      </c>
      <c r="F102" t="s">
        <v>479</v>
      </c>
      <c r="G102" t="s">
        <v>480</v>
      </c>
      <c r="H102" s="55">
        <v>115100.44</v>
      </c>
      <c r="I102" s="55">
        <v>194691.8</v>
      </c>
      <c r="J102" s="55">
        <v>50927.47</v>
      </c>
      <c r="K102" s="55">
        <v>258864.77</v>
      </c>
      <c r="L102" s="55">
        <v>129218.46</v>
      </c>
      <c r="M102" s="55">
        <v>39097.91</v>
      </c>
      <c r="N102" s="55">
        <v>53215.93</v>
      </c>
      <c r="O102" s="55">
        <v>115100.44</v>
      </c>
      <c r="P102" s="1">
        <v>0</v>
      </c>
    </row>
    <row r="103" spans="1:16" ht="12.75">
      <c r="A103" t="s">
        <v>229</v>
      </c>
      <c r="B103" t="s">
        <v>230</v>
      </c>
      <c r="C103" t="s">
        <v>452</v>
      </c>
      <c r="D103" t="s">
        <v>453</v>
      </c>
      <c r="E103" t="s">
        <v>454</v>
      </c>
      <c r="F103" t="s">
        <v>481</v>
      </c>
      <c r="G103" t="s">
        <v>482</v>
      </c>
      <c r="H103" s="55">
        <v>597892.31</v>
      </c>
      <c r="I103" s="55">
        <v>178373.64</v>
      </c>
      <c r="J103" s="55">
        <v>546617.13</v>
      </c>
      <c r="K103" s="55">
        <v>229648.82</v>
      </c>
      <c r="L103" s="55">
        <v>342111.75</v>
      </c>
      <c r="M103" s="55">
        <v>329379.05</v>
      </c>
      <c r="N103" s="55">
        <v>73598.49</v>
      </c>
      <c r="O103" s="55">
        <v>597892.31</v>
      </c>
      <c r="P103" s="1">
        <v>0</v>
      </c>
    </row>
    <row r="104" spans="1:16" ht="12.75">
      <c r="A104" t="s">
        <v>229</v>
      </c>
      <c r="B104" t="s">
        <v>230</v>
      </c>
      <c r="C104" t="s">
        <v>452</v>
      </c>
      <c r="D104" t="s">
        <v>453</v>
      </c>
      <c r="E104" t="s">
        <v>454</v>
      </c>
      <c r="F104" t="s">
        <v>483</v>
      </c>
      <c r="G104" t="s">
        <v>484</v>
      </c>
      <c r="H104" s="55">
        <v>230604.99</v>
      </c>
      <c r="I104" s="55">
        <v>1372525.34</v>
      </c>
      <c r="J104" s="55">
        <v>75318.42</v>
      </c>
      <c r="K104" s="55">
        <v>1527811.91</v>
      </c>
      <c r="L104" s="55">
        <v>992208.5</v>
      </c>
      <c r="M104" s="55">
        <v>59894.32</v>
      </c>
      <c r="N104" s="55">
        <v>821497.83</v>
      </c>
      <c r="O104" s="55">
        <v>230604.99</v>
      </c>
      <c r="P104" s="1">
        <v>0</v>
      </c>
    </row>
    <row r="105" spans="1:16" ht="12.75">
      <c r="A105" t="s">
        <v>229</v>
      </c>
      <c r="B105" t="s">
        <v>230</v>
      </c>
      <c r="C105" t="s">
        <v>452</v>
      </c>
      <c r="D105" t="s">
        <v>453</v>
      </c>
      <c r="E105" t="s">
        <v>454</v>
      </c>
      <c r="F105" t="s">
        <v>485</v>
      </c>
      <c r="G105" t="s">
        <v>486</v>
      </c>
      <c r="H105" s="55">
        <v>108758.54</v>
      </c>
      <c r="I105" s="55">
        <v>4113.55</v>
      </c>
      <c r="J105" s="55">
        <v>46244.59</v>
      </c>
      <c r="K105" s="55">
        <v>66627.5</v>
      </c>
      <c r="L105" s="55">
        <v>115648.89</v>
      </c>
      <c r="M105" s="55">
        <v>2979.6</v>
      </c>
      <c r="N105" s="55">
        <v>9869.95</v>
      </c>
      <c r="O105" s="55">
        <v>108758.54</v>
      </c>
      <c r="P105" s="1">
        <v>0</v>
      </c>
    </row>
    <row r="106" spans="1:16" ht="12.75">
      <c r="A106" t="s">
        <v>229</v>
      </c>
      <c r="B106" t="s">
        <v>230</v>
      </c>
      <c r="C106" t="s">
        <v>452</v>
      </c>
      <c r="D106" t="s">
        <v>453</v>
      </c>
      <c r="E106" t="s">
        <v>454</v>
      </c>
      <c r="F106" t="s">
        <v>487</v>
      </c>
      <c r="G106" t="s">
        <v>488</v>
      </c>
      <c r="H106" s="55">
        <v>913227.26</v>
      </c>
      <c r="I106" s="55">
        <v>314142.04</v>
      </c>
      <c r="J106" s="55">
        <v>641349</v>
      </c>
      <c r="K106" s="55">
        <v>586020.3</v>
      </c>
      <c r="L106" s="55">
        <v>798005.09</v>
      </c>
      <c r="M106" s="55">
        <v>121593.35</v>
      </c>
      <c r="N106" s="55">
        <v>6371.18</v>
      </c>
      <c r="O106" s="55">
        <v>913227.26</v>
      </c>
      <c r="P106" s="1">
        <v>0</v>
      </c>
    </row>
    <row r="107" spans="1:16" ht="12.75">
      <c r="A107" t="s">
        <v>229</v>
      </c>
      <c r="B107" t="s">
        <v>230</v>
      </c>
      <c r="C107" t="s">
        <v>452</v>
      </c>
      <c r="D107" t="s">
        <v>453</v>
      </c>
      <c r="E107" t="s">
        <v>454</v>
      </c>
      <c r="F107" t="s">
        <v>489</v>
      </c>
      <c r="G107" t="s">
        <v>490</v>
      </c>
      <c r="H107" s="55">
        <v>49627.85</v>
      </c>
      <c r="I107" s="55">
        <v>0</v>
      </c>
      <c r="J107" s="55">
        <v>3980</v>
      </c>
      <c r="K107" s="55">
        <v>45647.85</v>
      </c>
      <c r="L107" s="55">
        <v>67665.8</v>
      </c>
      <c r="M107" s="55">
        <v>11750</v>
      </c>
      <c r="N107" s="55">
        <v>29787.95</v>
      </c>
      <c r="O107" s="55">
        <v>49627.85</v>
      </c>
      <c r="P107" s="1">
        <v>0</v>
      </c>
    </row>
    <row r="108" spans="1:16" ht="12.75">
      <c r="A108" t="s">
        <v>229</v>
      </c>
      <c r="B108" t="s">
        <v>230</v>
      </c>
      <c r="C108" t="s">
        <v>452</v>
      </c>
      <c r="D108" t="s">
        <v>453</v>
      </c>
      <c r="E108" t="s">
        <v>454</v>
      </c>
      <c r="F108" t="s">
        <v>491</v>
      </c>
      <c r="G108" t="s">
        <v>492</v>
      </c>
      <c r="H108" s="55">
        <v>335781.39</v>
      </c>
      <c r="I108" s="55">
        <v>2087.98</v>
      </c>
      <c r="J108" s="55">
        <v>136711.2</v>
      </c>
      <c r="K108" s="55">
        <v>201158.17</v>
      </c>
      <c r="L108" s="55">
        <v>112167.64</v>
      </c>
      <c r="M108" s="55">
        <v>298800.58</v>
      </c>
      <c r="N108" s="55">
        <v>75186.83</v>
      </c>
      <c r="O108" s="55">
        <v>335781.39</v>
      </c>
      <c r="P108" s="1">
        <v>0</v>
      </c>
    </row>
    <row r="109" spans="1:16" ht="12.75">
      <c r="A109" t="s">
        <v>229</v>
      </c>
      <c r="B109" t="s">
        <v>230</v>
      </c>
      <c r="C109" t="s">
        <v>452</v>
      </c>
      <c r="D109" t="s">
        <v>453</v>
      </c>
      <c r="E109" t="s">
        <v>454</v>
      </c>
      <c r="F109" t="s">
        <v>493</v>
      </c>
      <c r="G109" t="s">
        <v>494</v>
      </c>
      <c r="H109" s="55">
        <v>673361.85</v>
      </c>
      <c r="I109" s="55">
        <v>166966.58</v>
      </c>
      <c r="J109" s="55">
        <v>459648.04</v>
      </c>
      <c r="K109" s="55">
        <v>380680.39</v>
      </c>
      <c r="L109" s="55">
        <v>316232.21</v>
      </c>
      <c r="M109" s="55">
        <v>538734.73</v>
      </c>
      <c r="N109" s="55">
        <v>181605.09</v>
      </c>
      <c r="O109" s="55">
        <v>673361.85</v>
      </c>
      <c r="P109" s="1">
        <v>0</v>
      </c>
    </row>
    <row r="110" spans="1:16" ht="12.75">
      <c r="A110" t="s">
        <v>229</v>
      </c>
      <c r="B110" t="s">
        <v>230</v>
      </c>
      <c r="C110" t="s">
        <v>452</v>
      </c>
      <c r="D110" t="s">
        <v>453</v>
      </c>
      <c r="E110" t="s">
        <v>454</v>
      </c>
      <c r="F110" t="s">
        <v>495</v>
      </c>
      <c r="G110" t="s">
        <v>496</v>
      </c>
      <c r="H110" s="55">
        <v>6413772.72</v>
      </c>
      <c r="I110" s="55">
        <v>2025393.57</v>
      </c>
      <c r="J110" s="55">
        <v>628677.54</v>
      </c>
      <c r="K110" s="55">
        <v>7810488.75</v>
      </c>
      <c r="L110" s="55">
        <v>6791948.45</v>
      </c>
      <c r="M110" s="55">
        <v>395539.26</v>
      </c>
      <c r="N110" s="55">
        <v>773714.99</v>
      </c>
      <c r="O110" s="55">
        <v>6413772.72</v>
      </c>
      <c r="P110" s="1">
        <v>0</v>
      </c>
    </row>
    <row r="111" spans="1:16" ht="12.75">
      <c r="A111" t="s">
        <v>229</v>
      </c>
      <c r="B111" t="s">
        <v>230</v>
      </c>
      <c r="C111" t="s">
        <v>452</v>
      </c>
      <c r="D111" t="s">
        <v>453</v>
      </c>
      <c r="E111" t="s">
        <v>454</v>
      </c>
      <c r="F111" t="s">
        <v>497</v>
      </c>
      <c r="G111" t="s">
        <v>498</v>
      </c>
      <c r="H111" s="55">
        <v>66357.29</v>
      </c>
      <c r="I111" s="55">
        <v>1049.99</v>
      </c>
      <c r="J111" s="55">
        <v>37086.99</v>
      </c>
      <c r="K111" s="55">
        <v>30320.29</v>
      </c>
      <c r="L111" s="55">
        <v>66357.29</v>
      </c>
      <c r="M111" s="55">
        <v>8089.26</v>
      </c>
      <c r="N111" s="55">
        <v>8089.26</v>
      </c>
      <c r="O111" s="55">
        <v>66357.29</v>
      </c>
      <c r="P111" s="1">
        <v>0</v>
      </c>
    </row>
    <row r="112" spans="1:16" ht="12.75">
      <c r="A112" t="s">
        <v>229</v>
      </c>
      <c r="B112" t="s">
        <v>230</v>
      </c>
      <c r="C112" t="s">
        <v>452</v>
      </c>
      <c r="D112" t="s">
        <v>453</v>
      </c>
      <c r="E112" t="s">
        <v>454</v>
      </c>
      <c r="F112" t="s">
        <v>499</v>
      </c>
      <c r="G112" t="s">
        <v>500</v>
      </c>
      <c r="H112" s="55">
        <v>2980</v>
      </c>
      <c r="I112" s="55">
        <v>0</v>
      </c>
      <c r="J112" s="55">
        <v>0</v>
      </c>
      <c r="K112" s="55">
        <v>2980</v>
      </c>
      <c r="L112" s="55">
        <v>0</v>
      </c>
      <c r="M112" s="55">
        <v>2980</v>
      </c>
      <c r="N112" s="55">
        <v>0</v>
      </c>
      <c r="O112" s="55">
        <v>2980</v>
      </c>
      <c r="P112" s="1">
        <v>0</v>
      </c>
    </row>
    <row r="113" spans="1:16" ht="12.75">
      <c r="A113" t="s">
        <v>229</v>
      </c>
      <c r="B113" t="s">
        <v>230</v>
      </c>
      <c r="C113" t="s">
        <v>452</v>
      </c>
      <c r="D113" t="s">
        <v>453</v>
      </c>
      <c r="E113" t="s">
        <v>454</v>
      </c>
      <c r="F113" t="s">
        <v>501</v>
      </c>
      <c r="G113" t="s">
        <v>502</v>
      </c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1">
        <v>0</v>
      </c>
    </row>
    <row r="114" spans="1:16" ht="12.75">
      <c r="A114" t="s">
        <v>229</v>
      </c>
      <c r="B114" t="s">
        <v>230</v>
      </c>
      <c r="C114" t="s">
        <v>452</v>
      </c>
      <c r="D114" t="s">
        <v>453</v>
      </c>
      <c r="E114" t="s">
        <v>454</v>
      </c>
      <c r="F114" t="s">
        <v>503</v>
      </c>
      <c r="G114" t="s">
        <v>504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1">
        <v>0</v>
      </c>
    </row>
    <row r="115" spans="1:16" ht="12.75">
      <c r="A115" t="s">
        <v>229</v>
      </c>
      <c r="B115" t="s">
        <v>230</v>
      </c>
      <c r="C115" t="s">
        <v>452</v>
      </c>
      <c r="D115" t="s">
        <v>453</v>
      </c>
      <c r="E115" t="s">
        <v>454</v>
      </c>
      <c r="F115" t="s">
        <v>505</v>
      </c>
      <c r="G115" t="s">
        <v>506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1">
        <v>0</v>
      </c>
    </row>
    <row r="116" spans="1:16" ht="12.75">
      <c r="A116" t="s">
        <v>229</v>
      </c>
      <c r="B116" t="s">
        <v>230</v>
      </c>
      <c r="C116" t="s">
        <v>452</v>
      </c>
      <c r="D116" t="s">
        <v>453</v>
      </c>
      <c r="E116" t="s">
        <v>454</v>
      </c>
      <c r="F116" t="s">
        <v>507</v>
      </c>
      <c r="G116" t="s">
        <v>508</v>
      </c>
      <c r="H116" s="55">
        <v>8915</v>
      </c>
      <c r="I116" s="55">
        <v>0</v>
      </c>
      <c r="J116" s="55">
        <v>7025</v>
      </c>
      <c r="K116" s="55">
        <v>1890</v>
      </c>
      <c r="L116" s="55">
        <v>0</v>
      </c>
      <c r="M116" s="55">
        <v>8915</v>
      </c>
      <c r="N116" s="55">
        <v>0</v>
      </c>
      <c r="O116" s="55">
        <v>8915</v>
      </c>
      <c r="P116" s="1">
        <v>0</v>
      </c>
    </row>
    <row r="117" spans="1:16" ht="12.75">
      <c r="A117" t="s">
        <v>229</v>
      </c>
      <c r="B117" t="s">
        <v>230</v>
      </c>
      <c r="C117" t="s">
        <v>452</v>
      </c>
      <c r="D117" t="s">
        <v>453</v>
      </c>
      <c r="E117" t="s">
        <v>454</v>
      </c>
      <c r="F117" t="s">
        <v>509</v>
      </c>
      <c r="G117" t="s">
        <v>510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1">
        <v>0</v>
      </c>
    </row>
    <row r="118" spans="1:16" ht="12.75">
      <c r="A118" t="s">
        <v>229</v>
      </c>
      <c r="B118" t="s">
        <v>230</v>
      </c>
      <c r="C118" t="s">
        <v>452</v>
      </c>
      <c r="D118" t="s">
        <v>453</v>
      </c>
      <c r="E118" t="s">
        <v>454</v>
      </c>
      <c r="F118" t="s">
        <v>511</v>
      </c>
      <c r="G118" t="s">
        <v>512</v>
      </c>
      <c r="H118" s="55">
        <v>0</v>
      </c>
      <c r="I118" s="55">
        <v>2679014.97</v>
      </c>
      <c r="J118" s="55">
        <v>0</v>
      </c>
      <c r="K118" s="55">
        <v>2679014.97</v>
      </c>
      <c r="L118" s="55">
        <v>0</v>
      </c>
      <c r="M118" s="55">
        <v>0</v>
      </c>
      <c r="N118" s="55">
        <v>0</v>
      </c>
      <c r="O118" s="55">
        <v>0</v>
      </c>
      <c r="P118" s="1">
        <v>0</v>
      </c>
    </row>
    <row r="119" spans="1:16" ht="12.75">
      <c r="A119" t="s">
        <v>229</v>
      </c>
      <c r="B119" t="s">
        <v>230</v>
      </c>
      <c r="C119" t="s">
        <v>452</v>
      </c>
      <c r="D119" t="s">
        <v>453</v>
      </c>
      <c r="E119" t="s">
        <v>454</v>
      </c>
      <c r="F119" t="s">
        <v>513</v>
      </c>
      <c r="G119" t="s">
        <v>514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1">
        <v>0</v>
      </c>
    </row>
    <row r="120" spans="1:16" ht="12.75">
      <c r="A120" t="s">
        <v>229</v>
      </c>
      <c r="B120" t="s">
        <v>230</v>
      </c>
      <c r="C120" t="s">
        <v>452</v>
      </c>
      <c r="D120" t="s">
        <v>453</v>
      </c>
      <c r="E120" t="s">
        <v>454</v>
      </c>
      <c r="F120" t="s">
        <v>515</v>
      </c>
      <c r="G120" t="s">
        <v>516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1">
        <v>0</v>
      </c>
    </row>
    <row r="121" spans="1:16" ht="12.75">
      <c r="A121" t="s">
        <v>229</v>
      </c>
      <c r="B121" t="s">
        <v>230</v>
      </c>
      <c r="C121" t="s">
        <v>452</v>
      </c>
      <c r="D121" t="s">
        <v>453</v>
      </c>
      <c r="E121" t="s">
        <v>454</v>
      </c>
      <c r="F121" t="s">
        <v>517</v>
      </c>
      <c r="G121" t="s">
        <v>518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1">
        <v>0</v>
      </c>
    </row>
    <row r="122" spans="1:16" ht="12.75">
      <c r="A122" t="s">
        <v>229</v>
      </c>
      <c r="B122" t="s">
        <v>230</v>
      </c>
      <c r="C122" t="s">
        <v>452</v>
      </c>
      <c r="D122" t="s">
        <v>453</v>
      </c>
      <c r="E122" t="s">
        <v>454</v>
      </c>
      <c r="F122" t="s">
        <v>519</v>
      </c>
      <c r="G122" t="s">
        <v>520</v>
      </c>
      <c r="H122" s="55">
        <v>17109558.58</v>
      </c>
      <c r="I122" s="55">
        <v>15308090.370000001</v>
      </c>
      <c r="J122" s="55">
        <v>671522.86</v>
      </c>
      <c r="K122" s="55">
        <v>31746126.09</v>
      </c>
      <c r="L122" s="55">
        <v>17492786.93</v>
      </c>
      <c r="M122" s="55">
        <v>943253.27</v>
      </c>
      <c r="N122" s="55">
        <v>1326481.62</v>
      </c>
      <c r="O122" s="55">
        <v>17109558.58</v>
      </c>
      <c r="P122" s="1">
        <v>0</v>
      </c>
    </row>
    <row r="123" spans="1:16" ht="12.75">
      <c r="A123" t="s">
        <v>229</v>
      </c>
      <c r="B123" t="s">
        <v>230</v>
      </c>
      <c r="C123" t="s">
        <v>452</v>
      </c>
      <c r="D123" t="s">
        <v>453</v>
      </c>
      <c r="E123" t="s">
        <v>454</v>
      </c>
      <c r="F123" t="s">
        <v>521</v>
      </c>
      <c r="G123" t="s">
        <v>522</v>
      </c>
      <c r="H123" s="55">
        <v>4295723.48</v>
      </c>
      <c r="I123" s="55">
        <v>11090.1</v>
      </c>
      <c r="J123" s="55">
        <v>0</v>
      </c>
      <c r="K123" s="55">
        <v>4306813.58</v>
      </c>
      <c r="L123" s="55">
        <v>3691062.78</v>
      </c>
      <c r="M123" s="55">
        <v>1035809.53</v>
      </c>
      <c r="N123" s="55">
        <v>431148.83</v>
      </c>
      <c r="O123" s="55">
        <v>4295723.48</v>
      </c>
      <c r="P123" s="1">
        <v>0</v>
      </c>
    </row>
    <row r="124" spans="1:16" ht="12.75">
      <c r="A124" t="s">
        <v>229</v>
      </c>
      <c r="B124" t="s">
        <v>230</v>
      </c>
      <c r="C124" t="s">
        <v>452</v>
      </c>
      <c r="D124" t="s">
        <v>453</v>
      </c>
      <c r="E124" t="s">
        <v>454</v>
      </c>
      <c r="F124" t="s">
        <v>523</v>
      </c>
      <c r="G124" t="s">
        <v>524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1">
        <v>0</v>
      </c>
    </row>
    <row r="125" spans="1:16" ht="12.75">
      <c r="A125" t="s">
        <v>229</v>
      </c>
      <c r="B125" t="s">
        <v>230</v>
      </c>
      <c r="C125" t="s">
        <v>452</v>
      </c>
      <c r="D125" t="s">
        <v>453</v>
      </c>
      <c r="E125" t="s">
        <v>454</v>
      </c>
      <c r="F125" t="s">
        <v>525</v>
      </c>
      <c r="G125" t="s">
        <v>526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1">
        <v>0</v>
      </c>
    </row>
    <row r="126" spans="1:16" ht="12.75">
      <c r="A126" t="s">
        <v>229</v>
      </c>
      <c r="B126" t="s">
        <v>230</v>
      </c>
      <c r="C126" t="s">
        <v>452</v>
      </c>
      <c r="D126" t="s">
        <v>527</v>
      </c>
      <c r="E126" t="s">
        <v>528</v>
      </c>
      <c r="F126" t="s">
        <v>528</v>
      </c>
      <c r="G126" t="s">
        <v>529</v>
      </c>
      <c r="H126" s="55">
        <v>4332337.34</v>
      </c>
      <c r="I126" s="55">
        <v>0</v>
      </c>
      <c r="J126" s="55">
        <v>17685.9</v>
      </c>
      <c r="K126" s="55">
        <v>4314651.44</v>
      </c>
      <c r="L126" s="55">
        <v>3466078.42</v>
      </c>
      <c r="M126" s="55">
        <v>1245967.87</v>
      </c>
      <c r="N126" s="55">
        <v>379708.95</v>
      </c>
      <c r="O126" s="55">
        <v>4332337.34</v>
      </c>
      <c r="P126" s="1">
        <v>0</v>
      </c>
    </row>
    <row r="127" spans="1:16" ht="12.75">
      <c r="A127" t="s">
        <v>235</v>
      </c>
      <c r="B127" t="s">
        <v>230</v>
      </c>
      <c r="C127" t="s">
        <v>452</v>
      </c>
      <c r="D127" t="s">
        <v>530</v>
      </c>
      <c r="E127" t="s">
        <v>531</v>
      </c>
      <c r="F127" t="s">
        <v>532</v>
      </c>
      <c r="G127" t="s">
        <v>533</v>
      </c>
      <c r="H127" s="55">
        <v>-18387.06</v>
      </c>
      <c r="I127" s="55">
        <v>0</v>
      </c>
      <c r="J127" s="55">
        <v>0</v>
      </c>
      <c r="K127" s="55">
        <v>-18387.06</v>
      </c>
      <c r="L127" s="55">
        <v>-18387.06</v>
      </c>
      <c r="M127" s="55">
        <v>0</v>
      </c>
      <c r="N127" s="55">
        <v>0</v>
      </c>
      <c r="O127" s="55">
        <v>-18387.06</v>
      </c>
      <c r="P127" s="1">
        <v>0</v>
      </c>
    </row>
    <row r="128" spans="1:16" ht="12.75">
      <c r="A128" t="s">
        <v>235</v>
      </c>
      <c r="B128" t="s">
        <v>230</v>
      </c>
      <c r="C128" t="s">
        <v>452</v>
      </c>
      <c r="D128" t="s">
        <v>530</v>
      </c>
      <c r="E128" t="s">
        <v>531</v>
      </c>
      <c r="F128" t="s">
        <v>534</v>
      </c>
      <c r="G128" t="s">
        <v>535</v>
      </c>
      <c r="H128" s="55">
        <v>-71570113.94</v>
      </c>
      <c r="I128" s="55">
        <v>362401.87</v>
      </c>
      <c r="J128" s="55">
        <v>1614197.41</v>
      </c>
      <c r="K128" s="55">
        <v>-72821909.48</v>
      </c>
      <c r="L128" s="55">
        <v>-7172568.61</v>
      </c>
      <c r="M128" s="55">
        <v>910278.04</v>
      </c>
      <c r="N128" s="55">
        <v>65307823.37</v>
      </c>
      <c r="O128" s="55">
        <v>-71570113.94</v>
      </c>
      <c r="P128" s="1">
        <v>0</v>
      </c>
    </row>
    <row r="129" spans="1:16" ht="12.75">
      <c r="A129" t="s">
        <v>235</v>
      </c>
      <c r="B129" t="s">
        <v>230</v>
      </c>
      <c r="C129" t="s">
        <v>452</v>
      </c>
      <c r="D129" t="s">
        <v>530</v>
      </c>
      <c r="E129" t="s">
        <v>531</v>
      </c>
      <c r="F129" t="s">
        <v>536</v>
      </c>
      <c r="G129" t="s">
        <v>537</v>
      </c>
      <c r="H129" s="55">
        <v>-2169.21</v>
      </c>
      <c r="I129" s="55">
        <v>0</v>
      </c>
      <c r="J129" s="55">
        <v>12947.82</v>
      </c>
      <c r="K129" s="55">
        <v>-15117.03</v>
      </c>
      <c r="L129" s="55">
        <v>-4461.49</v>
      </c>
      <c r="M129" s="55">
        <v>0</v>
      </c>
      <c r="N129" s="55">
        <v>-2292.28</v>
      </c>
      <c r="O129" s="55">
        <v>-2169.21</v>
      </c>
      <c r="P129" s="1">
        <v>0</v>
      </c>
    </row>
    <row r="130" spans="1:16" ht="12.75">
      <c r="A130" t="s">
        <v>235</v>
      </c>
      <c r="B130" t="s">
        <v>230</v>
      </c>
      <c r="C130" t="s">
        <v>452</v>
      </c>
      <c r="D130" t="s">
        <v>530</v>
      </c>
      <c r="E130" t="s">
        <v>531</v>
      </c>
      <c r="F130" t="s">
        <v>538</v>
      </c>
      <c r="G130" t="s">
        <v>539</v>
      </c>
      <c r="H130" s="55">
        <v>-50305076.08</v>
      </c>
      <c r="I130" s="55">
        <v>5553706.46</v>
      </c>
      <c r="J130" s="55">
        <v>9588143.06</v>
      </c>
      <c r="K130" s="55">
        <v>-54339512.68</v>
      </c>
      <c r="L130" s="55">
        <v>-44804637.96</v>
      </c>
      <c r="M130" s="55">
        <v>16242061.61</v>
      </c>
      <c r="N130" s="55">
        <v>21742499.73</v>
      </c>
      <c r="O130" s="55">
        <v>-50305076.08</v>
      </c>
      <c r="P130" s="1">
        <v>0</v>
      </c>
    </row>
    <row r="131" spans="1:16" ht="12.75">
      <c r="A131" t="s">
        <v>235</v>
      </c>
      <c r="B131" t="s">
        <v>230</v>
      </c>
      <c r="C131" t="s">
        <v>452</v>
      </c>
      <c r="D131" t="s">
        <v>530</v>
      </c>
      <c r="E131" t="s">
        <v>531</v>
      </c>
      <c r="F131" t="s">
        <v>540</v>
      </c>
      <c r="G131" t="s">
        <v>541</v>
      </c>
      <c r="H131" s="55">
        <v>-7258212.78</v>
      </c>
      <c r="I131" s="55">
        <v>538050.61</v>
      </c>
      <c r="J131" s="55">
        <v>60000</v>
      </c>
      <c r="K131" s="55">
        <v>-6780162.17</v>
      </c>
      <c r="L131" s="55">
        <v>-7389796</v>
      </c>
      <c r="M131" s="55">
        <v>260646.14</v>
      </c>
      <c r="N131" s="55">
        <v>129062.92</v>
      </c>
      <c r="O131" s="55">
        <v>-7258212.78</v>
      </c>
      <c r="P131" s="1">
        <v>0</v>
      </c>
    </row>
    <row r="132" spans="1:16" ht="12.75">
      <c r="A132" t="s">
        <v>235</v>
      </c>
      <c r="B132" t="s">
        <v>230</v>
      </c>
      <c r="C132" t="s">
        <v>452</v>
      </c>
      <c r="D132" t="s">
        <v>530</v>
      </c>
      <c r="E132" t="s">
        <v>531</v>
      </c>
      <c r="F132" t="s">
        <v>542</v>
      </c>
      <c r="G132" t="s">
        <v>543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1">
        <v>0</v>
      </c>
    </row>
    <row r="133" spans="1:16" ht="12.75">
      <c r="A133" t="s">
        <v>235</v>
      </c>
      <c r="B133" t="s">
        <v>230</v>
      </c>
      <c r="C133" t="s">
        <v>452</v>
      </c>
      <c r="D133" t="s">
        <v>530</v>
      </c>
      <c r="E133" t="s">
        <v>531</v>
      </c>
      <c r="F133" t="s">
        <v>544</v>
      </c>
      <c r="G133" t="s">
        <v>545</v>
      </c>
      <c r="H133" s="55">
        <v>-1618337.13</v>
      </c>
      <c r="I133" s="55">
        <v>182935.45</v>
      </c>
      <c r="J133" s="55">
        <v>394677.33</v>
      </c>
      <c r="K133" s="55">
        <v>-1830079.01</v>
      </c>
      <c r="L133" s="55">
        <v>-1403535.64</v>
      </c>
      <c r="M133" s="55">
        <v>744643.28</v>
      </c>
      <c r="N133" s="55">
        <v>959444.77</v>
      </c>
      <c r="O133" s="55">
        <v>-1618337.13</v>
      </c>
      <c r="P133" s="1">
        <v>0</v>
      </c>
    </row>
    <row r="134" spans="1:16" ht="12.75">
      <c r="A134" t="s">
        <v>235</v>
      </c>
      <c r="B134" t="s">
        <v>230</v>
      </c>
      <c r="C134" t="s">
        <v>452</v>
      </c>
      <c r="D134" t="s">
        <v>530</v>
      </c>
      <c r="E134" t="s">
        <v>531</v>
      </c>
      <c r="F134" t="s">
        <v>546</v>
      </c>
      <c r="G134" t="s">
        <v>547</v>
      </c>
      <c r="H134" s="55">
        <v>-1663240.99</v>
      </c>
      <c r="I134" s="55">
        <v>495275.64</v>
      </c>
      <c r="J134" s="55">
        <v>276531.65</v>
      </c>
      <c r="K134" s="55">
        <v>-1444497</v>
      </c>
      <c r="L134" s="55">
        <v>-1538176.08</v>
      </c>
      <c r="M134" s="55">
        <v>616529.48</v>
      </c>
      <c r="N134" s="55">
        <v>741594.39</v>
      </c>
      <c r="O134" s="55">
        <v>-1663240.99</v>
      </c>
      <c r="P134" s="1">
        <v>0</v>
      </c>
    </row>
    <row r="135" spans="1:16" ht="12.75">
      <c r="A135" t="s">
        <v>235</v>
      </c>
      <c r="B135" t="s">
        <v>230</v>
      </c>
      <c r="C135" t="s">
        <v>452</v>
      </c>
      <c r="D135" t="s">
        <v>530</v>
      </c>
      <c r="E135" t="s">
        <v>531</v>
      </c>
      <c r="F135" t="s">
        <v>548</v>
      </c>
      <c r="G135" t="s">
        <v>549</v>
      </c>
      <c r="H135" s="55">
        <v>-5989379.77</v>
      </c>
      <c r="I135" s="55">
        <v>1108565.54</v>
      </c>
      <c r="J135" s="55">
        <v>3534491.79</v>
      </c>
      <c r="K135" s="55">
        <v>-8415306.02</v>
      </c>
      <c r="L135" s="55">
        <v>-4036753.95</v>
      </c>
      <c r="M135" s="55">
        <v>819621.04</v>
      </c>
      <c r="N135" s="55">
        <v>2772246.86</v>
      </c>
      <c r="O135" s="55">
        <v>-5989379.77</v>
      </c>
      <c r="P135" s="1">
        <v>0</v>
      </c>
    </row>
    <row r="136" spans="1:16" ht="12.75">
      <c r="A136" t="s">
        <v>235</v>
      </c>
      <c r="B136" t="s">
        <v>230</v>
      </c>
      <c r="C136" t="s">
        <v>452</v>
      </c>
      <c r="D136" t="s">
        <v>530</v>
      </c>
      <c r="E136" t="s">
        <v>531</v>
      </c>
      <c r="F136" t="s">
        <v>550</v>
      </c>
      <c r="G136" t="s">
        <v>551</v>
      </c>
      <c r="H136" s="55">
        <v>-265910.96</v>
      </c>
      <c r="I136" s="55">
        <v>0</v>
      </c>
      <c r="J136" s="55">
        <v>0</v>
      </c>
      <c r="K136" s="55">
        <v>-265910.96</v>
      </c>
      <c r="L136" s="55">
        <v>-265910.96</v>
      </c>
      <c r="M136" s="55">
        <v>0</v>
      </c>
      <c r="N136" s="55">
        <v>0</v>
      </c>
      <c r="O136" s="55">
        <v>-265910.96</v>
      </c>
      <c r="P136" s="1">
        <v>0</v>
      </c>
    </row>
    <row r="137" spans="1:16" ht="12.75">
      <c r="A137" t="s">
        <v>235</v>
      </c>
      <c r="B137" t="s">
        <v>230</v>
      </c>
      <c r="C137" t="s">
        <v>452</v>
      </c>
      <c r="D137" t="s">
        <v>530</v>
      </c>
      <c r="E137" t="s">
        <v>531</v>
      </c>
      <c r="F137" t="s">
        <v>552</v>
      </c>
      <c r="G137" t="s">
        <v>553</v>
      </c>
      <c r="H137" s="55">
        <v>-20810858.06</v>
      </c>
      <c r="I137" s="55">
        <v>0</v>
      </c>
      <c r="J137" s="55">
        <v>0</v>
      </c>
      <c r="K137" s="55">
        <v>-20810858.06</v>
      </c>
      <c r="L137" s="55">
        <v>-20812433.06</v>
      </c>
      <c r="M137" s="55">
        <v>1575</v>
      </c>
      <c r="N137" s="55">
        <v>0</v>
      </c>
      <c r="O137" s="55">
        <v>-20810858.06</v>
      </c>
      <c r="P137" s="1">
        <v>0</v>
      </c>
    </row>
    <row r="138" spans="1:16" ht="12.75">
      <c r="A138" t="s">
        <v>235</v>
      </c>
      <c r="B138" t="s">
        <v>230</v>
      </c>
      <c r="C138" t="s">
        <v>452</v>
      </c>
      <c r="D138" t="s">
        <v>530</v>
      </c>
      <c r="E138" t="s">
        <v>531</v>
      </c>
      <c r="F138" t="s">
        <v>554</v>
      </c>
      <c r="G138" t="s">
        <v>555</v>
      </c>
      <c r="H138" s="55">
        <v>-84969.97</v>
      </c>
      <c r="I138" s="55">
        <v>30186.57</v>
      </c>
      <c r="J138" s="55">
        <v>61252.98</v>
      </c>
      <c r="K138" s="55">
        <v>-116036.38</v>
      </c>
      <c r="L138" s="55">
        <v>-112291.32</v>
      </c>
      <c r="M138" s="55">
        <v>49604.07</v>
      </c>
      <c r="N138" s="55">
        <v>22282.72</v>
      </c>
      <c r="O138" s="55">
        <v>-84969.97</v>
      </c>
      <c r="P138" s="1">
        <v>0</v>
      </c>
    </row>
    <row r="139" spans="1:16" ht="12.75">
      <c r="A139" t="s">
        <v>235</v>
      </c>
      <c r="B139" t="s">
        <v>230</v>
      </c>
      <c r="C139" t="s">
        <v>452</v>
      </c>
      <c r="D139" t="s">
        <v>530</v>
      </c>
      <c r="E139" t="s">
        <v>531</v>
      </c>
      <c r="F139" t="s">
        <v>556</v>
      </c>
      <c r="G139" t="s">
        <v>557</v>
      </c>
      <c r="H139" s="55">
        <v>-115100.44</v>
      </c>
      <c r="I139" s="55">
        <v>50927.47</v>
      </c>
      <c r="J139" s="55">
        <v>194691.8</v>
      </c>
      <c r="K139" s="55">
        <v>-258864.77</v>
      </c>
      <c r="L139" s="55">
        <v>-129218.46</v>
      </c>
      <c r="M139" s="55">
        <v>53215.93</v>
      </c>
      <c r="N139" s="55">
        <v>39097.91</v>
      </c>
      <c r="O139" s="55">
        <v>-115100.44</v>
      </c>
      <c r="P139" s="1">
        <v>0</v>
      </c>
    </row>
    <row r="140" spans="1:16" ht="12.75">
      <c r="A140" t="s">
        <v>235</v>
      </c>
      <c r="B140" t="s">
        <v>230</v>
      </c>
      <c r="C140" t="s">
        <v>452</v>
      </c>
      <c r="D140" t="s">
        <v>530</v>
      </c>
      <c r="E140" t="s">
        <v>531</v>
      </c>
      <c r="F140" t="s">
        <v>558</v>
      </c>
      <c r="G140" t="s">
        <v>559</v>
      </c>
      <c r="H140" s="55">
        <v>-597892.31</v>
      </c>
      <c r="I140" s="55">
        <v>546617.13</v>
      </c>
      <c r="J140" s="55">
        <v>178373.64</v>
      </c>
      <c r="K140" s="55">
        <v>-229648.82</v>
      </c>
      <c r="L140" s="55">
        <v>-342111.75</v>
      </c>
      <c r="M140" s="55">
        <v>73598.49</v>
      </c>
      <c r="N140" s="55">
        <v>329379.05</v>
      </c>
      <c r="O140" s="55">
        <v>-597892.31</v>
      </c>
      <c r="P140" s="1">
        <v>0</v>
      </c>
    </row>
    <row r="141" spans="1:16" ht="12.75">
      <c r="A141" t="s">
        <v>235</v>
      </c>
      <c r="B141" t="s">
        <v>230</v>
      </c>
      <c r="C141" t="s">
        <v>452</v>
      </c>
      <c r="D141" t="s">
        <v>530</v>
      </c>
      <c r="E141" t="s">
        <v>531</v>
      </c>
      <c r="F141" t="s">
        <v>560</v>
      </c>
      <c r="G141" t="s">
        <v>561</v>
      </c>
      <c r="H141" s="55">
        <v>-230604.99</v>
      </c>
      <c r="I141" s="55">
        <v>75318.42</v>
      </c>
      <c r="J141" s="55">
        <v>1372525.34</v>
      </c>
      <c r="K141" s="55">
        <v>-1527811.91</v>
      </c>
      <c r="L141" s="55">
        <v>-992208.5</v>
      </c>
      <c r="M141" s="55">
        <v>821497.83</v>
      </c>
      <c r="N141" s="55">
        <v>59894.32</v>
      </c>
      <c r="O141" s="55">
        <v>-230604.99</v>
      </c>
      <c r="P141" s="1">
        <v>0</v>
      </c>
    </row>
    <row r="142" spans="1:16" ht="12.75">
      <c r="A142" t="s">
        <v>235</v>
      </c>
      <c r="B142" t="s">
        <v>230</v>
      </c>
      <c r="C142" t="s">
        <v>452</v>
      </c>
      <c r="D142" t="s">
        <v>530</v>
      </c>
      <c r="E142" t="s">
        <v>531</v>
      </c>
      <c r="F142" t="s">
        <v>562</v>
      </c>
      <c r="G142" t="s">
        <v>563</v>
      </c>
      <c r="H142" s="55">
        <v>-108758.54</v>
      </c>
      <c r="I142" s="55">
        <v>46244.59</v>
      </c>
      <c r="J142" s="55">
        <v>4113.55</v>
      </c>
      <c r="K142" s="55">
        <v>-66627.5</v>
      </c>
      <c r="L142" s="55">
        <v>-115648.89</v>
      </c>
      <c r="M142" s="55">
        <v>9869.95</v>
      </c>
      <c r="N142" s="55">
        <v>2979.6</v>
      </c>
      <c r="O142" s="55">
        <v>-108758.54</v>
      </c>
      <c r="P142" s="1">
        <v>0</v>
      </c>
    </row>
    <row r="143" spans="1:16" ht="12.75">
      <c r="A143" t="s">
        <v>235</v>
      </c>
      <c r="B143" t="s">
        <v>230</v>
      </c>
      <c r="C143" t="s">
        <v>452</v>
      </c>
      <c r="D143" t="s">
        <v>530</v>
      </c>
      <c r="E143" t="s">
        <v>531</v>
      </c>
      <c r="F143" t="s">
        <v>564</v>
      </c>
      <c r="G143" t="s">
        <v>565</v>
      </c>
      <c r="H143" s="55">
        <v>-913227.26</v>
      </c>
      <c r="I143" s="55">
        <v>641349</v>
      </c>
      <c r="J143" s="55">
        <v>314142.04</v>
      </c>
      <c r="K143" s="55">
        <v>-586020.3</v>
      </c>
      <c r="L143" s="55">
        <v>-798005.09</v>
      </c>
      <c r="M143" s="55">
        <v>6371.18</v>
      </c>
      <c r="N143" s="55">
        <v>121593.35</v>
      </c>
      <c r="O143" s="55">
        <v>-913227.26</v>
      </c>
      <c r="P143" s="1">
        <v>0</v>
      </c>
    </row>
    <row r="144" spans="1:16" ht="12.75">
      <c r="A144" t="s">
        <v>235</v>
      </c>
      <c r="B144" t="s">
        <v>230</v>
      </c>
      <c r="C144" t="s">
        <v>452</v>
      </c>
      <c r="D144" t="s">
        <v>530</v>
      </c>
      <c r="E144" t="s">
        <v>531</v>
      </c>
      <c r="F144" t="s">
        <v>566</v>
      </c>
      <c r="G144" t="s">
        <v>567</v>
      </c>
      <c r="H144" s="55">
        <v>-49627.85</v>
      </c>
      <c r="I144" s="55">
        <v>3980</v>
      </c>
      <c r="J144" s="55">
        <v>0</v>
      </c>
      <c r="K144" s="55">
        <v>-45647.85</v>
      </c>
      <c r="L144" s="55">
        <v>-67665.8</v>
      </c>
      <c r="M144" s="55">
        <v>29787.95</v>
      </c>
      <c r="N144" s="55">
        <v>11750</v>
      </c>
      <c r="O144" s="55">
        <v>-49627.85</v>
      </c>
      <c r="P144" s="1">
        <v>0</v>
      </c>
    </row>
    <row r="145" spans="1:16" ht="12.75">
      <c r="A145" t="s">
        <v>235</v>
      </c>
      <c r="B145" t="s">
        <v>230</v>
      </c>
      <c r="C145" t="s">
        <v>452</v>
      </c>
      <c r="D145" t="s">
        <v>530</v>
      </c>
      <c r="E145" t="s">
        <v>531</v>
      </c>
      <c r="F145" t="s">
        <v>568</v>
      </c>
      <c r="G145" t="s">
        <v>569</v>
      </c>
      <c r="H145" s="55">
        <v>-335781.39</v>
      </c>
      <c r="I145" s="55">
        <v>136711.2</v>
      </c>
      <c r="J145" s="55">
        <v>2087.98</v>
      </c>
      <c r="K145" s="55">
        <v>-201158.17</v>
      </c>
      <c r="L145" s="55">
        <v>-112167.64</v>
      </c>
      <c r="M145" s="55">
        <v>75186.83</v>
      </c>
      <c r="N145" s="55">
        <v>298800.58</v>
      </c>
      <c r="O145" s="55">
        <v>-335781.39</v>
      </c>
      <c r="P145" s="1">
        <v>0</v>
      </c>
    </row>
    <row r="146" spans="1:16" ht="12.75">
      <c r="A146" t="s">
        <v>235</v>
      </c>
      <c r="B146" t="s">
        <v>230</v>
      </c>
      <c r="C146" t="s">
        <v>452</v>
      </c>
      <c r="D146" t="s">
        <v>530</v>
      </c>
      <c r="E146" t="s">
        <v>531</v>
      </c>
      <c r="F146" t="s">
        <v>570</v>
      </c>
      <c r="G146" t="s">
        <v>571</v>
      </c>
      <c r="H146" s="55">
        <v>-673361.85</v>
      </c>
      <c r="I146" s="55">
        <v>459648.04</v>
      </c>
      <c r="J146" s="55">
        <v>166966.58</v>
      </c>
      <c r="K146" s="55">
        <v>-380680.39</v>
      </c>
      <c r="L146" s="55">
        <v>-316232.21</v>
      </c>
      <c r="M146" s="55">
        <v>181605.09</v>
      </c>
      <c r="N146" s="55">
        <v>538734.73</v>
      </c>
      <c r="O146" s="55">
        <v>-673361.85</v>
      </c>
      <c r="P146" s="1">
        <v>0</v>
      </c>
    </row>
    <row r="147" spans="1:16" ht="12.75">
      <c r="A147" t="s">
        <v>235</v>
      </c>
      <c r="B147" t="s">
        <v>230</v>
      </c>
      <c r="C147" t="s">
        <v>452</v>
      </c>
      <c r="D147" t="s">
        <v>530</v>
      </c>
      <c r="E147" t="s">
        <v>531</v>
      </c>
      <c r="F147" t="s">
        <v>572</v>
      </c>
      <c r="G147" t="s">
        <v>573</v>
      </c>
      <c r="H147" s="55">
        <v>-6413772.72</v>
      </c>
      <c r="I147" s="55">
        <v>628677.54</v>
      </c>
      <c r="J147" s="55">
        <v>2025393.57</v>
      </c>
      <c r="K147" s="55">
        <v>-7810488.75</v>
      </c>
      <c r="L147" s="55">
        <v>-6791948.45</v>
      </c>
      <c r="M147" s="55">
        <v>773714.99</v>
      </c>
      <c r="N147" s="55">
        <v>395539.26</v>
      </c>
      <c r="O147" s="55">
        <v>-6413772.72</v>
      </c>
      <c r="P147" s="1">
        <v>0</v>
      </c>
    </row>
    <row r="148" spans="1:16" ht="12.75">
      <c r="A148" t="s">
        <v>235</v>
      </c>
      <c r="B148" t="s">
        <v>230</v>
      </c>
      <c r="C148" t="s">
        <v>452</v>
      </c>
      <c r="D148" t="s">
        <v>530</v>
      </c>
      <c r="E148" t="s">
        <v>531</v>
      </c>
      <c r="F148" t="s">
        <v>574</v>
      </c>
      <c r="G148" t="s">
        <v>575</v>
      </c>
      <c r="H148" s="55">
        <v>-66357.29</v>
      </c>
      <c r="I148" s="55">
        <v>37086.99</v>
      </c>
      <c r="J148" s="55">
        <v>1049.99</v>
      </c>
      <c r="K148" s="55">
        <v>-30320.29</v>
      </c>
      <c r="L148" s="55">
        <v>-66357.29</v>
      </c>
      <c r="M148" s="55">
        <v>8089.26</v>
      </c>
      <c r="N148" s="55">
        <v>8089.26</v>
      </c>
      <c r="O148" s="55">
        <v>-66357.29</v>
      </c>
      <c r="P148" s="1">
        <v>0</v>
      </c>
    </row>
    <row r="149" spans="1:16" ht="12.75">
      <c r="A149" t="s">
        <v>235</v>
      </c>
      <c r="B149" t="s">
        <v>230</v>
      </c>
      <c r="C149" t="s">
        <v>452</v>
      </c>
      <c r="D149" t="s">
        <v>530</v>
      </c>
      <c r="E149" t="s">
        <v>531</v>
      </c>
      <c r="F149" t="s">
        <v>576</v>
      </c>
      <c r="G149" t="s">
        <v>577</v>
      </c>
      <c r="H149" s="55">
        <v>-2980</v>
      </c>
      <c r="I149" s="55">
        <v>0</v>
      </c>
      <c r="J149" s="55">
        <v>0</v>
      </c>
      <c r="K149" s="55">
        <v>-2980</v>
      </c>
      <c r="L149" s="55">
        <v>0</v>
      </c>
      <c r="M149" s="55">
        <v>0</v>
      </c>
      <c r="N149" s="55">
        <v>2980</v>
      </c>
      <c r="O149" s="55">
        <v>-2980</v>
      </c>
      <c r="P149" s="1">
        <v>0</v>
      </c>
    </row>
    <row r="150" spans="1:16" ht="12.75">
      <c r="A150" t="s">
        <v>235</v>
      </c>
      <c r="B150" t="s">
        <v>230</v>
      </c>
      <c r="C150" t="s">
        <v>452</v>
      </c>
      <c r="D150" t="s">
        <v>530</v>
      </c>
      <c r="E150" t="s">
        <v>531</v>
      </c>
      <c r="F150" t="s">
        <v>578</v>
      </c>
      <c r="G150" t="s">
        <v>579</v>
      </c>
      <c r="H150" s="55">
        <v>0</v>
      </c>
      <c r="I150" s="55">
        <v>0</v>
      </c>
      <c r="J150" s="55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1">
        <v>0</v>
      </c>
    </row>
    <row r="151" spans="1:16" ht="12.75">
      <c r="A151" t="s">
        <v>235</v>
      </c>
      <c r="B151" t="s">
        <v>230</v>
      </c>
      <c r="C151" t="s">
        <v>452</v>
      </c>
      <c r="D151" t="s">
        <v>530</v>
      </c>
      <c r="E151" t="s">
        <v>531</v>
      </c>
      <c r="F151" t="s">
        <v>580</v>
      </c>
      <c r="G151" t="s">
        <v>581</v>
      </c>
      <c r="H151" s="55">
        <v>0</v>
      </c>
      <c r="I151" s="55">
        <v>0</v>
      </c>
      <c r="J151" s="55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1">
        <v>0</v>
      </c>
    </row>
    <row r="152" spans="1:16" ht="12.75">
      <c r="A152" t="s">
        <v>235</v>
      </c>
      <c r="B152" t="s">
        <v>230</v>
      </c>
      <c r="C152" t="s">
        <v>452</v>
      </c>
      <c r="D152" t="s">
        <v>530</v>
      </c>
      <c r="E152" t="s">
        <v>531</v>
      </c>
      <c r="F152" t="s">
        <v>582</v>
      </c>
      <c r="G152" t="s">
        <v>583</v>
      </c>
      <c r="H152" s="5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1">
        <v>0</v>
      </c>
    </row>
    <row r="153" spans="1:16" ht="12.75">
      <c r="A153" t="s">
        <v>235</v>
      </c>
      <c r="B153" t="s">
        <v>230</v>
      </c>
      <c r="C153" t="s">
        <v>452</v>
      </c>
      <c r="D153" t="s">
        <v>530</v>
      </c>
      <c r="E153" t="s">
        <v>531</v>
      </c>
      <c r="F153" t="s">
        <v>584</v>
      </c>
      <c r="G153" t="s">
        <v>585</v>
      </c>
      <c r="H153" s="55">
        <v>-8915</v>
      </c>
      <c r="I153" s="55">
        <v>7025</v>
      </c>
      <c r="J153" s="55">
        <v>0</v>
      </c>
      <c r="K153" s="55">
        <v>-1890</v>
      </c>
      <c r="L153" s="55">
        <v>0</v>
      </c>
      <c r="M153" s="55">
        <v>0</v>
      </c>
      <c r="N153" s="55">
        <v>8915</v>
      </c>
      <c r="O153" s="55">
        <v>-8915</v>
      </c>
      <c r="P153" s="1">
        <v>0</v>
      </c>
    </row>
    <row r="154" spans="1:16" ht="12.75">
      <c r="A154" t="s">
        <v>235</v>
      </c>
      <c r="B154" t="s">
        <v>230</v>
      </c>
      <c r="C154" t="s">
        <v>452</v>
      </c>
      <c r="D154" t="s">
        <v>530</v>
      </c>
      <c r="E154" t="s">
        <v>531</v>
      </c>
      <c r="F154" t="s">
        <v>586</v>
      </c>
      <c r="G154" t="s">
        <v>587</v>
      </c>
      <c r="H154" s="55">
        <v>0</v>
      </c>
      <c r="I154" s="55">
        <v>0</v>
      </c>
      <c r="J154" s="55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1">
        <v>0</v>
      </c>
    </row>
    <row r="155" spans="1:16" ht="12.75">
      <c r="A155" t="s">
        <v>235</v>
      </c>
      <c r="B155" t="s">
        <v>230</v>
      </c>
      <c r="C155" t="s">
        <v>452</v>
      </c>
      <c r="D155" t="s">
        <v>530</v>
      </c>
      <c r="E155" t="s">
        <v>531</v>
      </c>
      <c r="F155" t="s">
        <v>588</v>
      </c>
      <c r="G155" t="s">
        <v>589</v>
      </c>
      <c r="H155" s="55">
        <v>0</v>
      </c>
      <c r="I155" s="55">
        <v>0</v>
      </c>
      <c r="J155" s="55">
        <v>2679014.97</v>
      </c>
      <c r="K155" s="55">
        <v>-2679014.97</v>
      </c>
      <c r="L155" s="55">
        <v>0</v>
      </c>
      <c r="M155" s="55">
        <v>0</v>
      </c>
      <c r="N155" s="55">
        <v>0</v>
      </c>
      <c r="O155" s="55">
        <v>0</v>
      </c>
      <c r="P155" s="1">
        <v>0</v>
      </c>
    </row>
    <row r="156" spans="1:16" ht="12.75">
      <c r="A156" t="s">
        <v>235</v>
      </c>
      <c r="B156" t="s">
        <v>230</v>
      </c>
      <c r="C156" t="s">
        <v>452</v>
      </c>
      <c r="D156" t="s">
        <v>530</v>
      </c>
      <c r="E156" t="s">
        <v>531</v>
      </c>
      <c r="F156" t="s">
        <v>590</v>
      </c>
      <c r="G156" t="s">
        <v>591</v>
      </c>
      <c r="H156" s="55">
        <v>0</v>
      </c>
      <c r="I156" s="55">
        <v>0</v>
      </c>
      <c r="J156" s="55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1">
        <v>0</v>
      </c>
    </row>
    <row r="157" spans="1:16" ht="12.75">
      <c r="A157" t="s">
        <v>235</v>
      </c>
      <c r="B157" t="s">
        <v>230</v>
      </c>
      <c r="C157" t="s">
        <v>452</v>
      </c>
      <c r="D157" t="s">
        <v>530</v>
      </c>
      <c r="E157" t="s">
        <v>531</v>
      </c>
      <c r="F157" t="s">
        <v>592</v>
      </c>
      <c r="G157" t="s">
        <v>593</v>
      </c>
      <c r="H157" s="55">
        <v>0</v>
      </c>
      <c r="I157" s="55">
        <v>0</v>
      </c>
      <c r="J157" s="55">
        <v>0</v>
      </c>
      <c r="K157" s="55">
        <v>0</v>
      </c>
      <c r="L157" s="55">
        <v>0</v>
      </c>
      <c r="M157" s="55">
        <v>0</v>
      </c>
      <c r="N157" s="55">
        <v>0</v>
      </c>
      <c r="O157" s="55">
        <v>0</v>
      </c>
      <c r="P157" s="1">
        <v>0</v>
      </c>
    </row>
    <row r="158" spans="1:16" ht="12.75">
      <c r="A158" t="s">
        <v>235</v>
      </c>
      <c r="B158" t="s">
        <v>230</v>
      </c>
      <c r="C158" t="s">
        <v>452</v>
      </c>
      <c r="D158" t="s">
        <v>530</v>
      </c>
      <c r="E158" t="s">
        <v>531</v>
      </c>
      <c r="F158" t="s">
        <v>594</v>
      </c>
      <c r="G158" t="s">
        <v>595</v>
      </c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1">
        <v>0</v>
      </c>
    </row>
    <row r="159" spans="1:16" ht="12.75">
      <c r="A159" t="s">
        <v>235</v>
      </c>
      <c r="B159" t="s">
        <v>230</v>
      </c>
      <c r="C159" t="s">
        <v>452</v>
      </c>
      <c r="D159" t="s">
        <v>530</v>
      </c>
      <c r="E159" t="s">
        <v>531</v>
      </c>
      <c r="F159" t="s">
        <v>596</v>
      </c>
      <c r="G159" t="s">
        <v>597</v>
      </c>
      <c r="H159" s="55">
        <v>-17109558.58</v>
      </c>
      <c r="I159" s="55">
        <v>671522.86</v>
      </c>
      <c r="J159" s="55">
        <v>15308090.370000001</v>
      </c>
      <c r="K159" s="55">
        <v>-31746126.09</v>
      </c>
      <c r="L159" s="55">
        <v>-17492786.93</v>
      </c>
      <c r="M159" s="55">
        <v>1326481.62</v>
      </c>
      <c r="N159" s="55">
        <v>943253.27</v>
      </c>
      <c r="O159" s="55">
        <v>-17109558.58</v>
      </c>
      <c r="P159" s="1">
        <v>0</v>
      </c>
    </row>
    <row r="160" spans="1:16" ht="12.75">
      <c r="A160" t="s">
        <v>235</v>
      </c>
      <c r="B160" t="s">
        <v>230</v>
      </c>
      <c r="C160" t="s">
        <v>452</v>
      </c>
      <c r="D160" t="s">
        <v>530</v>
      </c>
      <c r="E160" t="s">
        <v>531</v>
      </c>
      <c r="F160" t="s">
        <v>598</v>
      </c>
      <c r="G160" t="s">
        <v>599</v>
      </c>
      <c r="H160" s="55">
        <v>-4295723.48</v>
      </c>
      <c r="I160" s="55">
        <v>0</v>
      </c>
      <c r="J160" s="55">
        <v>11090.1</v>
      </c>
      <c r="K160" s="55">
        <v>-4306813.58</v>
      </c>
      <c r="L160" s="55">
        <v>-3691062.78</v>
      </c>
      <c r="M160" s="55">
        <v>431148.83</v>
      </c>
      <c r="N160" s="55">
        <v>1035809.53</v>
      </c>
      <c r="O160" s="55">
        <v>-4295723.48</v>
      </c>
      <c r="P160" s="1">
        <v>0</v>
      </c>
    </row>
    <row r="161" spans="1:16" ht="12.75">
      <c r="A161" t="s">
        <v>235</v>
      </c>
      <c r="B161" t="s">
        <v>230</v>
      </c>
      <c r="C161" t="s">
        <v>452</v>
      </c>
      <c r="D161" t="s">
        <v>530</v>
      </c>
      <c r="E161" t="s">
        <v>531</v>
      </c>
      <c r="F161" t="s">
        <v>600</v>
      </c>
      <c r="G161" t="s">
        <v>601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1">
        <v>0</v>
      </c>
    </row>
    <row r="162" spans="1:16" ht="12.75">
      <c r="A162" t="s">
        <v>235</v>
      </c>
      <c r="B162" t="s">
        <v>230</v>
      </c>
      <c r="C162" t="s">
        <v>452</v>
      </c>
      <c r="D162" t="s">
        <v>530</v>
      </c>
      <c r="E162" t="s">
        <v>531</v>
      </c>
      <c r="F162" t="s">
        <v>602</v>
      </c>
      <c r="G162" t="s">
        <v>603</v>
      </c>
      <c r="H162" s="55">
        <v>0</v>
      </c>
      <c r="I162" s="55">
        <v>0</v>
      </c>
      <c r="J162" s="55">
        <v>0</v>
      </c>
      <c r="K162" s="55">
        <v>0</v>
      </c>
      <c r="L162" s="55">
        <v>0</v>
      </c>
      <c r="M162" s="55">
        <v>0</v>
      </c>
      <c r="N162" s="55">
        <v>0</v>
      </c>
      <c r="O162" s="55">
        <v>0</v>
      </c>
      <c r="P162" s="1">
        <v>0</v>
      </c>
    </row>
    <row r="163" spans="1:16" ht="12.75">
      <c r="A163" t="s">
        <v>235</v>
      </c>
      <c r="B163" t="s">
        <v>230</v>
      </c>
      <c r="C163" t="s">
        <v>452</v>
      </c>
      <c r="D163" t="s">
        <v>604</v>
      </c>
      <c r="E163" t="s">
        <v>605</v>
      </c>
      <c r="F163" t="s">
        <v>605</v>
      </c>
      <c r="G163" t="s">
        <v>606</v>
      </c>
      <c r="H163" s="55">
        <v>-4332337.34</v>
      </c>
      <c r="I163" s="55">
        <v>17685.9</v>
      </c>
      <c r="J163" s="55">
        <v>0</v>
      </c>
      <c r="K163" s="55">
        <v>-4314651.44</v>
      </c>
      <c r="L163" s="55">
        <v>-3466078.42</v>
      </c>
      <c r="M163" s="55">
        <v>379708.95</v>
      </c>
      <c r="N163" s="55">
        <v>1245967.87</v>
      </c>
      <c r="O163" s="55">
        <v>-4332337.34</v>
      </c>
      <c r="P163" s="1">
        <v>0</v>
      </c>
    </row>
    <row r="164" spans="1:16" ht="12.75">
      <c r="A164" t="s">
        <v>235</v>
      </c>
      <c r="B164" t="s">
        <v>607</v>
      </c>
      <c r="C164" t="s">
        <v>608</v>
      </c>
      <c r="D164" t="s">
        <v>609</v>
      </c>
      <c r="E164" t="s">
        <v>610</v>
      </c>
      <c r="F164" t="s">
        <v>610</v>
      </c>
      <c r="G164" t="s">
        <v>611</v>
      </c>
      <c r="H164" s="55">
        <v>-165384986.49</v>
      </c>
      <c r="I164" s="55">
        <v>0</v>
      </c>
      <c r="J164" s="55">
        <v>0</v>
      </c>
      <c r="K164" s="55">
        <v>-165384986.49</v>
      </c>
      <c r="L164" s="55">
        <v>-165384986.49</v>
      </c>
      <c r="M164" s="55">
        <v>0</v>
      </c>
      <c r="N164" s="55">
        <v>0</v>
      </c>
      <c r="O164" s="55">
        <v>-165384986.49</v>
      </c>
      <c r="P164" s="1">
        <v>41</v>
      </c>
    </row>
    <row r="165" spans="1:16" ht="12.75">
      <c r="A165" t="s">
        <v>235</v>
      </c>
      <c r="B165" t="s">
        <v>607</v>
      </c>
      <c r="C165" t="s">
        <v>612</v>
      </c>
      <c r="D165" t="s">
        <v>613</v>
      </c>
      <c r="E165" t="s">
        <v>614</v>
      </c>
      <c r="F165" t="s">
        <v>615</v>
      </c>
      <c r="G165" t="s">
        <v>616</v>
      </c>
      <c r="H165" s="55">
        <v>23460149.66</v>
      </c>
      <c r="I165" s="55">
        <v>0</v>
      </c>
      <c r="J165" s="55">
        <v>0</v>
      </c>
      <c r="K165" s="55">
        <v>23460149.66</v>
      </c>
      <c r="L165" s="55">
        <v>23460149.66</v>
      </c>
      <c r="M165" s="55">
        <v>0</v>
      </c>
      <c r="N165" s="55">
        <v>0</v>
      </c>
      <c r="O165" s="55">
        <v>23460149.66</v>
      </c>
      <c r="P165" s="1">
        <v>42</v>
      </c>
    </row>
    <row r="166" spans="1:16" ht="12.75">
      <c r="A166" t="s">
        <v>235</v>
      </c>
      <c r="B166" t="s">
        <v>607</v>
      </c>
      <c r="C166" t="s">
        <v>612</v>
      </c>
      <c r="D166" t="s">
        <v>613</v>
      </c>
      <c r="E166" t="s">
        <v>614</v>
      </c>
      <c r="F166" t="s">
        <v>617</v>
      </c>
      <c r="G166" t="s">
        <v>618</v>
      </c>
      <c r="H166" s="55">
        <v>-31964613.09</v>
      </c>
      <c r="I166" s="55">
        <v>0</v>
      </c>
      <c r="J166" s="55">
        <v>0</v>
      </c>
      <c r="K166" s="55">
        <v>-31964613.09</v>
      </c>
      <c r="L166" s="55">
        <v>-31964613.09</v>
      </c>
      <c r="M166" s="55">
        <v>0</v>
      </c>
      <c r="N166" s="55">
        <v>0</v>
      </c>
      <c r="O166" s="55">
        <v>-31964613.09</v>
      </c>
      <c r="P166" s="1">
        <v>42</v>
      </c>
    </row>
    <row r="167" spans="1:16" ht="12.75">
      <c r="A167" t="s">
        <v>235</v>
      </c>
      <c r="B167" t="s">
        <v>607</v>
      </c>
      <c r="C167" t="s">
        <v>612</v>
      </c>
      <c r="D167" t="s">
        <v>613</v>
      </c>
      <c r="E167" t="s">
        <v>614</v>
      </c>
      <c r="F167" t="s">
        <v>619</v>
      </c>
      <c r="G167" t="s">
        <v>620</v>
      </c>
      <c r="H167" s="55">
        <v>-14832300.16</v>
      </c>
      <c r="I167" s="55">
        <v>0</v>
      </c>
      <c r="J167" s="55">
        <v>0</v>
      </c>
      <c r="K167" s="55">
        <v>-14832300.16</v>
      </c>
      <c r="L167" s="55">
        <v>-14832300.16</v>
      </c>
      <c r="M167" s="55">
        <v>0</v>
      </c>
      <c r="N167" s="55">
        <v>0</v>
      </c>
      <c r="O167" s="55">
        <v>-14832300.16</v>
      </c>
      <c r="P167" s="1">
        <v>42</v>
      </c>
    </row>
    <row r="168" spans="1:16" ht="12.75">
      <c r="A168" t="s">
        <v>235</v>
      </c>
      <c r="B168" t="s">
        <v>607</v>
      </c>
      <c r="C168" t="s">
        <v>612</v>
      </c>
      <c r="D168" t="s">
        <v>613</v>
      </c>
      <c r="E168" t="s">
        <v>614</v>
      </c>
      <c r="F168" t="s">
        <v>621</v>
      </c>
      <c r="G168" t="s">
        <v>622</v>
      </c>
      <c r="H168" s="55">
        <v>-29131974.34</v>
      </c>
      <c r="I168" s="55">
        <v>0</v>
      </c>
      <c r="J168" s="55">
        <v>0</v>
      </c>
      <c r="K168" s="55">
        <v>-29131974.34</v>
      </c>
      <c r="L168" s="55">
        <v>-29131974.34</v>
      </c>
      <c r="M168" s="55">
        <v>0</v>
      </c>
      <c r="N168" s="55">
        <v>0</v>
      </c>
      <c r="O168" s="55">
        <v>-29131974.34</v>
      </c>
      <c r="P168" s="1">
        <v>42</v>
      </c>
    </row>
    <row r="169" spans="1:16" ht="12.75">
      <c r="A169" t="s">
        <v>235</v>
      </c>
      <c r="B169" t="s">
        <v>607</v>
      </c>
      <c r="C169" t="s">
        <v>612</v>
      </c>
      <c r="D169" t="s">
        <v>613</v>
      </c>
      <c r="E169" t="s">
        <v>614</v>
      </c>
      <c r="F169" t="s">
        <v>623</v>
      </c>
      <c r="G169" t="s">
        <v>624</v>
      </c>
      <c r="H169" s="55">
        <v>-92086407.27</v>
      </c>
      <c r="I169" s="55">
        <v>0</v>
      </c>
      <c r="J169" s="55">
        <v>0</v>
      </c>
      <c r="K169" s="55">
        <v>-92086407.27</v>
      </c>
      <c r="L169" s="55">
        <v>-92086407.27</v>
      </c>
      <c r="M169" s="55">
        <v>0</v>
      </c>
      <c r="N169" s="55">
        <v>0</v>
      </c>
      <c r="O169" s="55">
        <v>-92086407.27</v>
      </c>
      <c r="P169" s="1">
        <v>42</v>
      </c>
    </row>
    <row r="170" spans="1:16" ht="12.75">
      <c r="A170" t="s">
        <v>235</v>
      </c>
      <c r="B170" t="s">
        <v>607</v>
      </c>
      <c r="C170" t="s">
        <v>612</v>
      </c>
      <c r="D170" t="s">
        <v>613</v>
      </c>
      <c r="E170" t="s">
        <v>614</v>
      </c>
      <c r="F170" t="s">
        <v>625</v>
      </c>
      <c r="G170" t="s">
        <v>626</v>
      </c>
      <c r="H170" s="55">
        <v>-11400830.3</v>
      </c>
      <c r="I170" s="55">
        <v>0</v>
      </c>
      <c r="J170" s="55">
        <v>0</v>
      </c>
      <c r="K170" s="55">
        <v>-11400830.3</v>
      </c>
      <c r="L170" s="55">
        <v>-11400830.3</v>
      </c>
      <c r="M170" s="55">
        <v>0</v>
      </c>
      <c r="N170" s="55">
        <v>0</v>
      </c>
      <c r="O170" s="55">
        <v>-11400830.3</v>
      </c>
      <c r="P170" s="1">
        <v>42</v>
      </c>
    </row>
    <row r="171" spans="1:16" ht="12.75">
      <c r="A171" t="s">
        <v>235</v>
      </c>
      <c r="B171" t="s">
        <v>607</v>
      </c>
      <c r="C171" t="s">
        <v>612</v>
      </c>
      <c r="D171" t="s">
        <v>613</v>
      </c>
      <c r="E171" t="s">
        <v>614</v>
      </c>
      <c r="F171" t="s">
        <v>627</v>
      </c>
      <c r="G171" t="s">
        <v>628</v>
      </c>
      <c r="H171" s="55">
        <v>-16726365.11</v>
      </c>
      <c r="I171" s="55">
        <v>0</v>
      </c>
      <c r="J171" s="55">
        <v>0</v>
      </c>
      <c r="K171" s="55">
        <v>-16726365.11</v>
      </c>
      <c r="L171" s="55">
        <v>-16726365.11</v>
      </c>
      <c r="M171" s="55">
        <v>0</v>
      </c>
      <c r="N171" s="55">
        <v>0</v>
      </c>
      <c r="O171" s="55">
        <v>-16726365.11</v>
      </c>
      <c r="P171" s="1">
        <v>42</v>
      </c>
    </row>
    <row r="172" spans="1:16" ht="12.75">
      <c r="A172" t="s">
        <v>235</v>
      </c>
      <c r="B172" t="s">
        <v>607</v>
      </c>
      <c r="C172" t="s">
        <v>612</v>
      </c>
      <c r="D172" t="s">
        <v>613</v>
      </c>
      <c r="E172" t="s">
        <v>614</v>
      </c>
      <c r="F172" t="s">
        <v>629</v>
      </c>
      <c r="G172" t="s">
        <v>630</v>
      </c>
      <c r="H172" s="55">
        <v>-52021342.13</v>
      </c>
      <c r="I172" s="55">
        <v>0</v>
      </c>
      <c r="J172" s="55">
        <v>0</v>
      </c>
      <c r="K172" s="55">
        <v>-52021342.13</v>
      </c>
      <c r="L172" s="55">
        <v>-52021342.13</v>
      </c>
      <c r="M172" s="55">
        <v>0</v>
      </c>
      <c r="N172" s="55">
        <v>0</v>
      </c>
      <c r="O172" s="55">
        <v>-52021342.13</v>
      </c>
      <c r="P172" s="1">
        <v>42</v>
      </c>
    </row>
    <row r="173" spans="1:16" ht="12.75">
      <c r="A173" t="s">
        <v>235</v>
      </c>
      <c r="B173" t="s">
        <v>607</v>
      </c>
      <c r="C173" t="s">
        <v>612</v>
      </c>
      <c r="D173" t="s">
        <v>613</v>
      </c>
      <c r="E173" t="s">
        <v>614</v>
      </c>
      <c r="F173" t="s">
        <v>631</v>
      </c>
      <c r="G173" t="s">
        <v>632</v>
      </c>
      <c r="H173" s="55">
        <v>-143882807.49</v>
      </c>
      <c r="I173" s="55">
        <v>0</v>
      </c>
      <c r="J173" s="55">
        <v>0</v>
      </c>
      <c r="K173" s="55">
        <v>-143882807.49</v>
      </c>
      <c r="L173" s="55">
        <v>-143882807.49</v>
      </c>
      <c r="M173" s="55">
        <v>0</v>
      </c>
      <c r="N173" s="55">
        <v>0</v>
      </c>
      <c r="O173" s="55">
        <v>-143882807.49</v>
      </c>
      <c r="P173" s="1">
        <v>42</v>
      </c>
    </row>
    <row r="174" spans="1:16" ht="12.75">
      <c r="A174" t="s">
        <v>235</v>
      </c>
      <c r="B174" t="s">
        <v>607</v>
      </c>
      <c r="C174" t="s">
        <v>612</v>
      </c>
      <c r="D174" t="s">
        <v>613</v>
      </c>
      <c r="E174" t="s">
        <v>614</v>
      </c>
      <c r="F174" t="s">
        <v>633</v>
      </c>
      <c r="G174" t="s">
        <v>634</v>
      </c>
      <c r="H174" s="55">
        <v>-110636501.25</v>
      </c>
      <c r="I174" s="55">
        <v>0</v>
      </c>
      <c r="J174" s="55">
        <v>0</v>
      </c>
      <c r="K174" s="55">
        <v>-110636501.25</v>
      </c>
      <c r="L174" s="55">
        <v>-110636501.25</v>
      </c>
      <c r="M174" s="55">
        <v>0</v>
      </c>
      <c r="N174" s="55">
        <v>0</v>
      </c>
      <c r="O174" s="55">
        <v>-110636501.25</v>
      </c>
      <c r="P174" s="1">
        <v>42</v>
      </c>
    </row>
    <row r="175" spans="1:16" ht="12.75">
      <c r="A175" t="s">
        <v>235</v>
      </c>
      <c r="B175" t="s">
        <v>607</v>
      </c>
      <c r="C175" t="s">
        <v>612</v>
      </c>
      <c r="D175" t="s">
        <v>613</v>
      </c>
      <c r="E175" t="s">
        <v>614</v>
      </c>
      <c r="F175" t="s">
        <v>635</v>
      </c>
      <c r="G175" t="s">
        <v>636</v>
      </c>
      <c r="H175" s="55">
        <v>-161498007.1</v>
      </c>
      <c r="I175" s="55">
        <v>0</v>
      </c>
      <c r="J175" s="55">
        <v>0</v>
      </c>
      <c r="K175" s="55">
        <v>-161498007.1</v>
      </c>
      <c r="L175" s="55">
        <v>-161498007.1</v>
      </c>
      <c r="M175" s="55">
        <v>0</v>
      </c>
      <c r="N175" s="55">
        <v>0</v>
      </c>
      <c r="O175" s="55">
        <v>-161498007.1</v>
      </c>
      <c r="P175" s="1">
        <v>42</v>
      </c>
    </row>
    <row r="176" spans="1:16" ht="12.75">
      <c r="A176" t="s">
        <v>235</v>
      </c>
      <c r="B176" t="s">
        <v>607</v>
      </c>
      <c r="C176" t="s">
        <v>612</v>
      </c>
      <c r="D176" t="s">
        <v>613</v>
      </c>
      <c r="E176" t="s">
        <v>614</v>
      </c>
      <c r="F176" t="s">
        <v>637</v>
      </c>
      <c r="G176" t="s">
        <v>638</v>
      </c>
      <c r="H176" s="55">
        <v>-174047290.84</v>
      </c>
      <c r="I176" s="55">
        <v>0</v>
      </c>
      <c r="J176" s="55">
        <v>0</v>
      </c>
      <c r="K176" s="55">
        <v>-174047290.84</v>
      </c>
      <c r="L176" s="55">
        <v>-174047290.84</v>
      </c>
      <c r="M176" s="55">
        <v>0</v>
      </c>
      <c r="N176" s="55">
        <v>0</v>
      </c>
      <c r="O176" s="55">
        <v>-174047290.84</v>
      </c>
      <c r="P176" s="1">
        <v>42</v>
      </c>
    </row>
    <row r="177" spans="1:16" ht="12.75">
      <c r="A177" t="s">
        <v>235</v>
      </c>
      <c r="B177" t="s">
        <v>607</v>
      </c>
      <c r="C177" t="s">
        <v>612</v>
      </c>
      <c r="D177" t="s">
        <v>613</v>
      </c>
      <c r="E177" t="s">
        <v>614</v>
      </c>
      <c r="F177" t="s">
        <v>639</v>
      </c>
      <c r="G177" t="s">
        <v>640</v>
      </c>
      <c r="H177" s="55">
        <v>-176722116.52</v>
      </c>
      <c r="I177" s="55">
        <v>0</v>
      </c>
      <c r="J177" s="55">
        <v>0</v>
      </c>
      <c r="K177" s="55">
        <v>-176722116.52</v>
      </c>
      <c r="L177" s="55">
        <v>-176722116.52</v>
      </c>
      <c r="M177" s="55">
        <v>0</v>
      </c>
      <c r="N177" s="55">
        <v>0</v>
      </c>
      <c r="O177" s="55">
        <v>-176722116.52</v>
      </c>
      <c r="P177" s="1">
        <v>42</v>
      </c>
    </row>
    <row r="178" spans="1:16" ht="12.75">
      <c r="A178" t="s">
        <v>235</v>
      </c>
      <c r="B178" t="s">
        <v>607</v>
      </c>
      <c r="C178" t="s">
        <v>612</v>
      </c>
      <c r="D178" t="s">
        <v>613</v>
      </c>
      <c r="E178" t="s">
        <v>614</v>
      </c>
      <c r="F178" t="s">
        <v>641</v>
      </c>
      <c r="G178" t="s">
        <v>642</v>
      </c>
      <c r="H178" s="55">
        <v>-179192709.48</v>
      </c>
      <c r="I178" s="55">
        <v>0</v>
      </c>
      <c r="J178" s="55">
        <v>0</v>
      </c>
      <c r="K178" s="55">
        <v>-179192709.48</v>
      </c>
      <c r="L178" s="55">
        <v>-179192709.48</v>
      </c>
      <c r="M178" s="55">
        <v>0</v>
      </c>
      <c r="N178" s="55">
        <v>0</v>
      </c>
      <c r="O178" s="55">
        <v>-179192709.48</v>
      </c>
      <c r="P178" s="1">
        <v>42</v>
      </c>
    </row>
    <row r="179" spans="1:16" ht="12.75">
      <c r="A179" t="s">
        <v>235</v>
      </c>
      <c r="B179" t="s">
        <v>607</v>
      </c>
      <c r="C179" t="s">
        <v>612</v>
      </c>
      <c r="D179" t="s">
        <v>613</v>
      </c>
      <c r="E179" t="s">
        <v>614</v>
      </c>
      <c r="F179" t="s">
        <v>643</v>
      </c>
      <c r="G179" t="s">
        <v>644</v>
      </c>
      <c r="H179" s="55">
        <v>-164908466.98</v>
      </c>
      <c r="I179" s="55">
        <v>0</v>
      </c>
      <c r="J179" s="55">
        <v>0</v>
      </c>
      <c r="K179" s="55">
        <v>-164908466.98</v>
      </c>
      <c r="L179" s="55">
        <v>-164908466.98</v>
      </c>
      <c r="M179" s="55">
        <v>0</v>
      </c>
      <c r="N179" s="55">
        <v>0</v>
      </c>
      <c r="O179" s="55">
        <v>-164908466.98</v>
      </c>
      <c r="P179" s="1">
        <v>42</v>
      </c>
    </row>
    <row r="180" spans="1:16" ht="12.75">
      <c r="A180" t="s">
        <v>235</v>
      </c>
      <c r="B180" t="s">
        <v>607</v>
      </c>
      <c r="C180" t="s">
        <v>612</v>
      </c>
      <c r="D180" t="s">
        <v>613</v>
      </c>
      <c r="E180" t="s">
        <v>614</v>
      </c>
      <c r="F180" t="s">
        <v>645</v>
      </c>
      <c r="G180" t="s">
        <v>646</v>
      </c>
      <c r="H180" s="55">
        <v>-187827449.47</v>
      </c>
      <c r="I180" s="55">
        <v>0</v>
      </c>
      <c r="J180" s="55">
        <v>0</v>
      </c>
      <c r="K180" s="55">
        <v>-187827449.47</v>
      </c>
      <c r="L180" s="55">
        <v>-187827449.47</v>
      </c>
      <c r="M180" s="55">
        <v>0</v>
      </c>
      <c r="N180" s="55">
        <v>0</v>
      </c>
      <c r="O180" s="55">
        <v>-187827449.47</v>
      </c>
      <c r="P180" s="1">
        <v>42</v>
      </c>
    </row>
    <row r="181" spans="1:16" ht="12.75">
      <c r="A181" t="s">
        <v>235</v>
      </c>
      <c r="B181" t="s">
        <v>607</v>
      </c>
      <c r="C181" t="s">
        <v>612</v>
      </c>
      <c r="D181" t="s">
        <v>613</v>
      </c>
      <c r="E181" t="s">
        <v>614</v>
      </c>
      <c r="F181" t="s">
        <v>647</v>
      </c>
      <c r="G181" t="s">
        <v>648</v>
      </c>
      <c r="H181" s="55">
        <v>-203789660.18</v>
      </c>
      <c r="I181" s="55">
        <v>0</v>
      </c>
      <c r="J181" s="55">
        <v>0</v>
      </c>
      <c r="K181" s="55">
        <v>-203789660.18</v>
      </c>
      <c r="L181" s="55">
        <v>-203789660.18</v>
      </c>
      <c r="M181" s="55">
        <v>0</v>
      </c>
      <c r="N181" s="55">
        <v>0</v>
      </c>
      <c r="O181" s="55">
        <v>-203789660.18</v>
      </c>
      <c r="P181" s="1">
        <v>42</v>
      </c>
    </row>
    <row r="182" spans="1:16" ht="12.75">
      <c r="A182" t="s">
        <v>235</v>
      </c>
      <c r="B182" t="s">
        <v>607</v>
      </c>
      <c r="C182" t="s">
        <v>612</v>
      </c>
      <c r="D182" t="s">
        <v>613</v>
      </c>
      <c r="E182" t="s">
        <v>614</v>
      </c>
      <c r="F182" t="s">
        <v>649</v>
      </c>
      <c r="G182" t="s">
        <v>650</v>
      </c>
      <c r="H182" s="55">
        <v>-207107740.89</v>
      </c>
      <c r="I182" s="55">
        <v>0</v>
      </c>
      <c r="J182" s="55">
        <v>0</v>
      </c>
      <c r="K182" s="55">
        <v>-207107740.89</v>
      </c>
      <c r="L182" s="55">
        <v>-207107740.89</v>
      </c>
      <c r="M182" s="55">
        <v>0</v>
      </c>
      <c r="N182" s="55">
        <v>0</v>
      </c>
      <c r="O182" s="55">
        <v>-207107740.89</v>
      </c>
      <c r="P182" s="1">
        <v>42</v>
      </c>
    </row>
    <row r="183" spans="1:16" ht="12.75">
      <c r="A183" t="s">
        <v>235</v>
      </c>
      <c r="B183" t="s">
        <v>607</v>
      </c>
      <c r="C183" t="s">
        <v>612</v>
      </c>
      <c r="D183" t="s">
        <v>613</v>
      </c>
      <c r="E183" t="s">
        <v>614</v>
      </c>
      <c r="F183" t="s">
        <v>651</v>
      </c>
      <c r="G183" t="s">
        <v>652</v>
      </c>
      <c r="H183" s="55">
        <v>-388210000</v>
      </c>
      <c r="I183" s="55">
        <v>0</v>
      </c>
      <c r="J183" s="55">
        <v>0</v>
      </c>
      <c r="K183" s="55">
        <v>-388210000</v>
      </c>
      <c r="L183" s="55">
        <v>-388210000</v>
      </c>
      <c r="M183" s="55">
        <v>0</v>
      </c>
      <c r="N183" s="55">
        <v>0</v>
      </c>
      <c r="O183" s="55">
        <v>-388210000</v>
      </c>
      <c r="P183" s="1">
        <v>42</v>
      </c>
    </row>
    <row r="184" spans="1:16" ht="12.75">
      <c r="A184" t="s">
        <v>235</v>
      </c>
      <c r="B184" t="s">
        <v>607</v>
      </c>
      <c r="C184" t="s">
        <v>612</v>
      </c>
      <c r="D184" t="s">
        <v>613</v>
      </c>
      <c r="E184" t="s">
        <v>614</v>
      </c>
      <c r="F184" t="s">
        <v>653</v>
      </c>
      <c r="G184" t="s">
        <v>654</v>
      </c>
      <c r="H184" s="55">
        <v>-205265946.82</v>
      </c>
      <c r="I184" s="55">
        <v>0</v>
      </c>
      <c r="J184" s="55">
        <v>0</v>
      </c>
      <c r="K184" s="55">
        <v>-205265946.82</v>
      </c>
      <c r="L184" s="55">
        <v>-205265946.82</v>
      </c>
      <c r="M184" s="55">
        <v>0</v>
      </c>
      <c r="N184" s="55">
        <v>0</v>
      </c>
      <c r="O184" s="55">
        <v>-205265946.82</v>
      </c>
      <c r="P184" s="1">
        <v>42</v>
      </c>
    </row>
    <row r="185" spans="1:16" ht="12.75">
      <c r="A185" t="s">
        <v>235</v>
      </c>
      <c r="B185" t="s">
        <v>607</v>
      </c>
      <c r="C185" t="s">
        <v>612</v>
      </c>
      <c r="D185" t="s">
        <v>613</v>
      </c>
      <c r="E185" t="s">
        <v>614</v>
      </c>
      <c r="F185" t="s">
        <v>655</v>
      </c>
      <c r="G185" t="s">
        <v>656</v>
      </c>
      <c r="H185" s="55">
        <v>-228686926.16</v>
      </c>
      <c r="I185" s="55">
        <v>0</v>
      </c>
      <c r="J185" s="55">
        <v>0</v>
      </c>
      <c r="K185" s="55">
        <v>-228686926.16</v>
      </c>
      <c r="L185" s="55">
        <v>-228686926.16</v>
      </c>
      <c r="M185" s="55">
        <v>0</v>
      </c>
      <c r="N185" s="55">
        <v>0</v>
      </c>
      <c r="O185" s="55">
        <v>-228686926.16</v>
      </c>
      <c r="P185" s="1">
        <v>42</v>
      </c>
    </row>
    <row r="186" spans="1:16" ht="12.75">
      <c r="A186" t="s">
        <v>235</v>
      </c>
      <c r="B186" t="s">
        <v>607</v>
      </c>
      <c r="C186" t="s">
        <v>612</v>
      </c>
      <c r="D186" t="s">
        <v>613</v>
      </c>
      <c r="E186" t="s">
        <v>614</v>
      </c>
      <c r="F186" t="s">
        <v>657</v>
      </c>
      <c r="G186" t="s">
        <v>658</v>
      </c>
      <c r="H186" s="55">
        <v>-118015068.92</v>
      </c>
      <c r="I186" s="55">
        <v>0</v>
      </c>
      <c r="J186" s="55">
        <v>0</v>
      </c>
      <c r="K186" s="55">
        <v>-118015068.92</v>
      </c>
      <c r="L186" s="55">
        <v>-118015068.92</v>
      </c>
      <c r="M186" s="55">
        <v>0</v>
      </c>
      <c r="N186" s="55">
        <v>0</v>
      </c>
      <c r="O186" s="55">
        <v>-118015068.92</v>
      </c>
      <c r="P186" s="1">
        <v>42</v>
      </c>
    </row>
    <row r="187" spans="1:16" ht="12.75">
      <c r="A187" t="s">
        <v>235</v>
      </c>
      <c r="B187" t="s">
        <v>607</v>
      </c>
      <c r="C187" t="s">
        <v>612</v>
      </c>
      <c r="D187" t="s">
        <v>613</v>
      </c>
      <c r="E187" t="s">
        <v>614</v>
      </c>
      <c r="F187" t="s">
        <v>659</v>
      </c>
      <c r="G187" t="s">
        <v>660</v>
      </c>
      <c r="H187" s="55">
        <v>88832426.53999999</v>
      </c>
      <c r="I187" s="55">
        <v>0</v>
      </c>
      <c r="J187" s="55">
        <v>0</v>
      </c>
      <c r="K187" s="55">
        <v>88832426.54</v>
      </c>
      <c r="L187" s="55">
        <v>88832426.53999999</v>
      </c>
      <c r="M187" s="55">
        <v>0</v>
      </c>
      <c r="N187" s="55">
        <v>0</v>
      </c>
      <c r="O187" s="55">
        <v>88832426.54</v>
      </c>
      <c r="P187" s="1">
        <v>42</v>
      </c>
    </row>
    <row r="188" spans="1:16" ht="12.75">
      <c r="A188" t="s">
        <v>235</v>
      </c>
      <c r="B188" t="s">
        <v>607</v>
      </c>
      <c r="C188" t="s">
        <v>612</v>
      </c>
      <c r="D188" t="s">
        <v>613</v>
      </c>
      <c r="E188" t="s">
        <v>614</v>
      </c>
      <c r="F188" t="s">
        <v>661</v>
      </c>
      <c r="G188" t="s">
        <v>662</v>
      </c>
      <c r="H188" s="55">
        <v>-44668385.66</v>
      </c>
      <c r="I188" s="55">
        <v>0</v>
      </c>
      <c r="J188" s="55">
        <v>0</v>
      </c>
      <c r="K188" s="55">
        <v>-44668385.66</v>
      </c>
      <c r="L188" s="55">
        <v>-44668385.66</v>
      </c>
      <c r="M188" s="55">
        <v>0</v>
      </c>
      <c r="N188" s="55">
        <v>0</v>
      </c>
      <c r="O188" s="55">
        <v>-44668385.66</v>
      </c>
      <c r="P188" s="1">
        <v>42</v>
      </c>
    </row>
    <row r="189" spans="1:16" ht="12.75">
      <c r="A189" t="s">
        <v>235</v>
      </c>
      <c r="B189" t="s">
        <v>607</v>
      </c>
      <c r="C189" t="s">
        <v>612</v>
      </c>
      <c r="D189" t="s">
        <v>613</v>
      </c>
      <c r="E189" t="s">
        <v>614</v>
      </c>
      <c r="F189" t="s">
        <v>663</v>
      </c>
      <c r="G189" t="s">
        <v>664</v>
      </c>
      <c r="H189" s="55">
        <v>63843470.5</v>
      </c>
      <c r="I189" s="55">
        <v>0</v>
      </c>
      <c r="J189" s="55">
        <v>0</v>
      </c>
      <c r="K189" s="55">
        <v>63843470.5</v>
      </c>
      <c r="L189" s="55">
        <v>63843470.5</v>
      </c>
      <c r="M189" s="55">
        <v>0</v>
      </c>
      <c r="N189" s="55">
        <v>0</v>
      </c>
      <c r="O189" s="55">
        <v>63843470.5</v>
      </c>
      <c r="P189" s="1">
        <v>42</v>
      </c>
    </row>
    <row r="190" spans="1:16" ht="12.75">
      <c r="A190" t="s">
        <v>235</v>
      </c>
      <c r="B190" t="s">
        <v>607</v>
      </c>
      <c r="C190" t="s">
        <v>612</v>
      </c>
      <c r="D190" t="s">
        <v>613</v>
      </c>
      <c r="E190" t="s">
        <v>614</v>
      </c>
      <c r="F190" t="s">
        <v>665</v>
      </c>
      <c r="G190" t="s">
        <v>666</v>
      </c>
      <c r="H190" s="55">
        <v>74516339.28</v>
      </c>
      <c r="I190" s="55">
        <v>0</v>
      </c>
      <c r="J190" s="55">
        <v>0</v>
      </c>
      <c r="K190" s="55">
        <v>74516339.28</v>
      </c>
      <c r="L190" s="55">
        <v>74516339.28</v>
      </c>
      <c r="M190" s="55">
        <v>0</v>
      </c>
      <c r="N190" s="55">
        <v>0</v>
      </c>
      <c r="O190" s="55">
        <v>74516339.28</v>
      </c>
      <c r="P190" s="1">
        <v>42</v>
      </c>
    </row>
    <row r="191" spans="1:16" ht="12.75">
      <c r="A191" t="s">
        <v>235</v>
      </c>
      <c r="B191" t="s">
        <v>607</v>
      </c>
      <c r="C191" t="s">
        <v>612</v>
      </c>
      <c r="D191" t="s">
        <v>613</v>
      </c>
      <c r="E191" t="s">
        <v>614</v>
      </c>
      <c r="F191" t="s">
        <v>667</v>
      </c>
      <c r="G191" t="s">
        <v>668</v>
      </c>
      <c r="H191" s="55">
        <v>23649853.37</v>
      </c>
      <c r="I191" s="55">
        <v>0</v>
      </c>
      <c r="J191" s="55">
        <v>0</v>
      </c>
      <c r="K191" s="55">
        <v>23649853.37</v>
      </c>
      <c r="L191" s="55">
        <v>23649853.37</v>
      </c>
      <c r="M191" s="55">
        <v>0</v>
      </c>
      <c r="N191" s="55">
        <v>0</v>
      </c>
      <c r="O191" s="55">
        <v>23649853.37</v>
      </c>
      <c r="P191" s="1">
        <v>42</v>
      </c>
    </row>
    <row r="192" spans="1:16" ht="12.75">
      <c r="A192" t="s">
        <v>235</v>
      </c>
      <c r="B192" t="s">
        <v>607</v>
      </c>
      <c r="C192" t="s">
        <v>612</v>
      </c>
      <c r="D192" t="s">
        <v>613</v>
      </c>
      <c r="E192" t="s">
        <v>614</v>
      </c>
      <c r="F192" t="s">
        <v>669</v>
      </c>
      <c r="G192" t="s">
        <v>670</v>
      </c>
      <c r="H192" s="55">
        <v>198647.29</v>
      </c>
      <c r="I192" s="55">
        <v>0</v>
      </c>
      <c r="J192" s="55">
        <v>0</v>
      </c>
      <c r="K192" s="55">
        <v>198647.29</v>
      </c>
      <c r="L192" s="55">
        <v>198647.29</v>
      </c>
      <c r="M192" s="55">
        <v>0</v>
      </c>
      <c r="N192" s="55">
        <v>0</v>
      </c>
      <c r="O192" s="55">
        <v>198647.29</v>
      </c>
      <c r="P192" s="1">
        <v>42</v>
      </c>
    </row>
    <row r="193" spans="1:16" ht="12.75">
      <c r="A193" t="s">
        <v>235</v>
      </c>
      <c r="B193" t="s">
        <v>607</v>
      </c>
      <c r="C193" t="s">
        <v>612</v>
      </c>
      <c r="D193" t="s">
        <v>613</v>
      </c>
      <c r="E193" t="s">
        <v>614</v>
      </c>
      <c r="F193" t="s">
        <v>671</v>
      </c>
      <c r="G193" t="s">
        <v>672</v>
      </c>
      <c r="H193" s="55">
        <v>43834603.07</v>
      </c>
      <c r="I193" s="55">
        <v>0</v>
      </c>
      <c r="J193" s="55">
        <v>0</v>
      </c>
      <c r="K193" s="55">
        <v>43834603.07</v>
      </c>
      <c r="L193" s="55">
        <v>43834603.07</v>
      </c>
      <c r="M193" s="55">
        <v>0</v>
      </c>
      <c r="N193" s="55">
        <v>0</v>
      </c>
      <c r="O193" s="55">
        <v>43834603.07</v>
      </c>
      <c r="P193" s="1">
        <v>42</v>
      </c>
    </row>
    <row r="194" spans="1:16" ht="12.75">
      <c r="A194" t="s">
        <v>235</v>
      </c>
      <c r="B194" t="s">
        <v>607</v>
      </c>
      <c r="C194" t="s">
        <v>612</v>
      </c>
      <c r="D194" t="s">
        <v>613</v>
      </c>
      <c r="E194" t="s">
        <v>614</v>
      </c>
      <c r="F194" t="s">
        <v>673</v>
      </c>
      <c r="G194" t="s">
        <v>674</v>
      </c>
      <c r="H194" s="55">
        <v>35428921.6</v>
      </c>
      <c r="I194" s="55">
        <v>0</v>
      </c>
      <c r="J194" s="55">
        <v>0</v>
      </c>
      <c r="K194" s="55">
        <v>35428921.6</v>
      </c>
      <c r="L194" s="55">
        <v>35428921.6</v>
      </c>
      <c r="M194" s="55">
        <v>0</v>
      </c>
      <c r="N194" s="55">
        <v>0</v>
      </c>
      <c r="O194" s="55">
        <v>35428921.6</v>
      </c>
      <c r="P194" s="1">
        <v>42</v>
      </c>
    </row>
    <row r="195" spans="1:16" ht="12.75">
      <c r="A195" t="s">
        <v>235</v>
      </c>
      <c r="B195" t="s">
        <v>607</v>
      </c>
      <c r="C195" t="s">
        <v>612</v>
      </c>
      <c r="D195" t="s">
        <v>613</v>
      </c>
      <c r="E195" t="s">
        <v>614</v>
      </c>
      <c r="F195" t="s">
        <v>675</v>
      </c>
      <c r="G195" t="s">
        <v>676</v>
      </c>
      <c r="H195" s="55">
        <v>22751152.25</v>
      </c>
      <c r="I195" s="55">
        <v>0</v>
      </c>
      <c r="J195" s="55">
        <v>0</v>
      </c>
      <c r="K195" s="55">
        <v>22751152.25</v>
      </c>
      <c r="L195" s="55">
        <v>22751152.25</v>
      </c>
      <c r="M195" s="55">
        <v>0</v>
      </c>
      <c r="N195" s="55">
        <v>0</v>
      </c>
      <c r="O195" s="55">
        <v>22751152.25</v>
      </c>
      <c r="P195" s="1">
        <v>42</v>
      </c>
    </row>
    <row r="196" spans="1:16" ht="12.75">
      <c r="A196" t="s">
        <v>235</v>
      </c>
      <c r="B196" t="s">
        <v>607</v>
      </c>
      <c r="C196" t="s">
        <v>612</v>
      </c>
      <c r="D196" t="s">
        <v>613</v>
      </c>
      <c r="E196" t="s">
        <v>614</v>
      </c>
      <c r="F196" t="s">
        <v>677</v>
      </c>
      <c r="G196" t="s">
        <v>678</v>
      </c>
      <c r="H196" s="55">
        <v>27430165.31</v>
      </c>
      <c r="I196" s="55">
        <v>0</v>
      </c>
      <c r="J196" s="55">
        <v>0</v>
      </c>
      <c r="K196" s="55">
        <v>27430165.31</v>
      </c>
      <c r="L196" s="55">
        <v>27466549.31</v>
      </c>
      <c r="M196" s="55">
        <v>0</v>
      </c>
      <c r="N196" s="55">
        <v>36384</v>
      </c>
      <c r="O196" s="55">
        <v>27430165.31</v>
      </c>
      <c r="P196" s="1">
        <v>42</v>
      </c>
    </row>
    <row r="197" spans="1:16" ht="12.75">
      <c r="A197" t="s">
        <v>235</v>
      </c>
      <c r="B197" t="s">
        <v>607</v>
      </c>
      <c r="C197" t="s">
        <v>612</v>
      </c>
      <c r="D197" t="s">
        <v>613</v>
      </c>
      <c r="E197" t="s">
        <v>614</v>
      </c>
      <c r="F197" t="s">
        <v>679</v>
      </c>
      <c r="G197" t="s">
        <v>680</v>
      </c>
      <c r="H197" s="55">
        <v>4316331.02</v>
      </c>
      <c r="I197" s="55">
        <v>0</v>
      </c>
      <c r="J197" s="55">
        <v>0</v>
      </c>
      <c r="K197" s="55">
        <v>4316331.02</v>
      </c>
      <c r="P197" s="1">
        <v>42</v>
      </c>
    </row>
    <row r="198" spans="1:16" ht="12.75">
      <c r="A198" t="s">
        <v>235</v>
      </c>
      <c r="B198" t="s">
        <v>607</v>
      </c>
      <c r="C198" t="s">
        <v>612</v>
      </c>
      <c r="D198" t="s">
        <v>681</v>
      </c>
      <c r="E198" t="s">
        <v>682</v>
      </c>
      <c r="F198" t="s">
        <v>682</v>
      </c>
      <c r="G198" t="s">
        <v>683</v>
      </c>
      <c r="H198" s="55">
        <v>0</v>
      </c>
      <c r="I198" s="55">
        <v>0</v>
      </c>
      <c r="J198" s="55">
        <v>0</v>
      </c>
      <c r="K198" s="55">
        <v>0</v>
      </c>
      <c r="L198" s="55">
        <v>0</v>
      </c>
      <c r="M198" s="55">
        <v>0</v>
      </c>
      <c r="N198" s="55">
        <v>0</v>
      </c>
      <c r="O198" s="55">
        <v>0</v>
      </c>
      <c r="P198" s="1">
        <v>43</v>
      </c>
    </row>
    <row r="199" spans="1:16" ht="12.75">
      <c r="A199" t="s">
        <v>235</v>
      </c>
      <c r="B199" t="s">
        <v>607</v>
      </c>
      <c r="C199" t="s">
        <v>684</v>
      </c>
      <c r="D199" t="s">
        <v>685</v>
      </c>
      <c r="E199" t="s">
        <v>686</v>
      </c>
      <c r="F199" t="s">
        <v>686</v>
      </c>
      <c r="G199" t="s">
        <v>687</v>
      </c>
      <c r="H199" s="55">
        <v>-9478512.75</v>
      </c>
      <c r="I199" s="55">
        <v>0</v>
      </c>
      <c r="J199" s="55">
        <v>0</v>
      </c>
      <c r="K199" s="55">
        <v>-9478512.75</v>
      </c>
      <c r="L199" s="55">
        <v>-8624486.04</v>
      </c>
      <c r="M199" s="55">
        <v>0</v>
      </c>
      <c r="N199" s="55">
        <v>0</v>
      </c>
      <c r="O199" s="55">
        <v>-8624486.04</v>
      </c>
      <c r="P199" s="1">
        <v>47</v>
      </c>
    </row>
    <row r="200" spans="1:16" ht="12.75">
      <c r="A200" t="s">
        <v>235</v>
      </c>
      <c r="B200" t="s">
        <v>607</v>
      </c>
      <c r="C200" t="s">
        <v>684</v>
      </c>
      <c r="D200" t="s">
        <v>688</v>
      </c>
      <c r="E200" t="s">
        <v>689</v>
      </c>
      <c r="F200" t="s">
        <v>689</v>
      </c>
      <c r="G200" t="s">
        <v>690</v>
      </c>
      <c r="H200" s="55">
        <v>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1">
        <v>47</v>
      </c>
    </row>
    <row r="201" spans="1:16" ht="12.75">
      <c r="A201" t="s">
        <v>235</v>
      </c>
      <c r="B201" t="s">
        <v>607</v>
      </c>
      <c r="C201" t="s">
        <v>684</v>
      </c>
      <c r="D201" t="s">
        <v>691</v>
      </c>
      <c r="E201" t="s">
        <v>692</v>
      </c>
      <c r="F201" t="s">
        <v>692</v>
      </c>
      <c r="G201" t="s">
        <v>693</v>
      </c>
      <c r="H201" s="55">
        <v>0</v>
      </c>
      <c r="I201" s="55">
        <v>0</v>
      </c>
      <c r="J201" s="55">
        <v>0</v>
      </c>
      <c r="K201" s="55">
        <v>0</v>
      </c>
      <c r="L201" s="55">
        <v>0</v>
      </c>
      <c r="M201" s="55">
        <v>0</v>
      </c>
      <c r="N201" s="55">
        <v>0</v>
      </c>
      <c r="O201" s="55">
        <v>0</v>
      </c>
      <c r="P201" s="1">
        <v>47</v>
      </c>
    </row>
    <row r="202" spans="1:16" ht="12.75">
      <c r="A202" t="s">
        <v>235</v>
      </c>
      <c r="B202" t="s">
        <v>607</v>
      </c>
      <c r="C202" t="s">
        <v>684</v>
      </c>
      <c r="D202" t="s">
        <v>694</v>
      </c>
      <c r="E202" t="s">
        <v>695</v>
      </c>
      <c r="F202" t="s">
        <v>695</v>
      </c>
      <c r="G202" t="s">
        <v>696</v>
      </c>
      <c r="H202" s="55">
        <v>0</v>
      </c>
      <c r="I202" s="55">
        <v>0</v>
      </c>
      <c r="J202" s="55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v>0</v>
      </c>
      <c r="P202" s="1">
        <v>45</v>
      </c>
    </row>
    <row r="203" spans="1:16" ht="12.75">
      <c r="A203" t="s">
        <v>235</v>
      </c>
      <c r="B203" t="s">
        <v>607</v>
      </c>
      <c r="C203" t="s">
        <v>684</v>
      </c>
      <c r="D203" t="s">
        <v>697</v>
      </c>
      <c r="E203" t="s">
        <v>698</v>
      </c>
      <c r="F203" t="s">
        <v>698</v>
      </c>
      <c r="G203" t="s">
        <v>699</v>
      </c>
      <c r="H203" s="55">
        <v>0</v>
      </c>
      <c r="I203" s="55">
        <v>0</v>
      </c>
      <c r="J203" s="55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v>0</v>
      </c>
      <c r="P203" s="1">
        <v>46</v>
      </c>
    </row>
    <row r="204" spans="1:16" ht="12.75">
      <c r="A204" t="s">
        <v>235</v>
      </c>
      <c r="B204" t="s">
        <v>607</v>
      </c>
      <c r="C204" t="s">
        <v>684</v>
      </c>
      <c r="D204" t="s">
        <v>700</v>
      </c>
      <c r="E204" t="s">
        <v>701</v>
      </c>
      <c r="F204" t="s">
        <v>701</v>
      </c>
      <c r="G204" t="s">
        <v>702</v>
      </c>
      <c r="H204" s="55">
        <v>0</v>
      </c>
      <c r="I204" s="55">
        <v>0</v>
      </c>
      <c r="J204" s="55">
        <v>0</v>
      </c>
      <c r="K204" s="55">
        <v>0</v>
      </c>
      <c r="L204" s="55">
        <v>0</v>
      </c>
      <c r="M204" s="55">
        <v>0</v>
      </c>
      <c r="N204" s="55">
        <v>0</v>
      </c>
      <c r="O204" s="55">
        <v>0</v>
      </c>
      <c r="P204" s="1">
        <v>44</v>
      </c>
    </row>
    <row r="205" spans="1:16" ht="12.75">
      <c r="A205" t="s">
        <v>235</v>
      </c>
      <c r="B205" t="s">
        <v>607</v>
      </c>
      <c r="C205" t="s">
        <v>703</v>
      </c>
      <c r="D205" t="s">
        <v>704</v>
      </c>
      <c r="E205" t="s">
        <v>705</v>
      </c>
      <c r="F205" t="s">
        <v>705</v>
      </c>
      <c r="G205" t="s">
        <v>706</v>
      </c>
      <c r="H205" s="55">
        <v>0</v>
      </c>
      <c r="I205" s="55">
        <v>0</v>
      </c>
      <c r="J205" s="55">
        <v>0</v>
      </c>
      <c r="K205" s="55">
        <v>0</v>
      </c>
      <c r="L205" s="55">
        <v>0</v>
      </c>
      <c r="M205" s="55">
        <v>0</v>
      </c>
      <c r="N205" s="55">
        <v>0</v>
      </c>
      <c r="O205" s="55">
        <v>0</v>
      </c>
      <c r="P205" s="1">
        <v>48</v>
      </c>
    </row>
    <row r="206" spans="1:16" ht="12.75">
      <c r="A206" t="s">
        <v>235</v>
      </c>
      <c r="B206" t="s">
        <v>607</v>
      </c>
      <c r="C206" t="s">
        <v>703</v>
      </c>
      <c r="D206" t="s">
        <v>704</v>
      </c>
      <c r="E206" t="s">
        <v>707</v>
      </c>
      <c r="F206" t="s">
        <v>707</v>
      </c>
      <c r="G206" t="s">
        <v>708</v>
      </c>
      <c r="H206" s="55">
        <v>0</v>
      </c>
      <c r="I206" s="55">
        <v>0</v>
      </c>
      <c r="J206" s="55">
        <v>0</v>
      </c>
      <c r="K206" s="55">
        <v>0</v>
      </c>
      <c r="L206" s="55">
        <v>0</v>
      </c>
      <c r="M206" s="55">
        <v>0</v>
      </c>
      <c r="N206" s="55">
        <v>0</v>
      </c>
      <c r="O206" s="55">
        <v>0</v>
      </c>
      <c r="P206" s="1">
        <v>48</v>
      </c>
    </row>
    <row r="207" spans="1:16" ht="12.75">
      <c r="A207" t="s">
        <v>235</v>
      </c>
      <c r="B207" t="s">
        <v>607</v>
      </c>
      <c r="C207" t="s">
        <v>709</v>
      </c>
      <c r="D207" t="s">
        <v>710</v>
      </c>
      <c r="E207" t="s">
        <v>711</v>
      </c>
      <c r="F207" t="s">
        <v>712</v>
      </c>
      <c r="G207" t="s">
        <v>713</v>
      </c>
      <c r="H207" s="55">
        <v>-18000000</v>
      </c>
      <c r="I207" s="55">
        <v>2000000</v>
      </c>
      <c r="J207" s="55">
        <v>0</v>
      </c>
      <c r="K207" s="55">
        <v>-16000000</v>
      </c>
      <c r="L207" s="55">
        <v>0</v>
      </c>
      <c r="M207" s="55">
        <v>2000000</v>
      </c>
      <c r="N207" s="55">
        <v>20000000</v>
      </c>
      <c r="O207" s="55">
        <v>-18000000</v>
      </c>
      <c r="P207" s="1">
        <v>50</v>
      </c>
    </row>
    <row r="208" spans="1:16" ht="12.75">
      <c r="A208" t="s">
        <v>235</v>
      </c>
      <c r="B208" t="s">
        <v>607</v>
      </c>
      <c r="C208" t="s">
        <v>709</v>
      </c>
      <c r="D208" t="s">
        <v>710</v>
      </c>
      <c r="E208" t="s">
        <v>711</v>
      </c>
      <c r="F208" t="s">
        <v>714</v>
      </c>
      <c r="G208" t="s">
        <v>715</v>
      </c>
      <c r="H208" s="55">
        <v>-8000000</v>
      </c>
      <c r="I208" s="55">
        <v>4000000</v>
      </c>
      <c r="J208" s="55">
        <v>0</v>
      </c>
      <c r="K208" s="55">
        <v>-4000000</v>
      </c>
      <c r="L208" s="55">
        <v>-12000000</v>
      </c>
      <c r="M208" s="55">
        <v>4000000</v>
      </c>
      <c r="N208" s="55">
        <v>0</v>
      </c>
      <c r="O208" s="55">
        <v>-8000000</v>
      </c>
      <c r="P208" s="1">
        <v>50</v>
      </c>
    </row>
    <row r="209" spans="1:16" ht="12.75">
      <c r="A209" t="s">
        <v>235</v>
      </c>
      <c r="B209" t="s">
        <v>607</v>
      </c>
      <c r="C209" t="s">
        <v>709</v>
      </c>
      <c r="D209" t="s">
        <v>710</v>
      </c>
      <c r="E209" t="s">
        <v>711</v>
      </c>
      <c r="F209" t="s">
        <v>716</v>
      </c>
      <c r="G209" t="s">
        <v>717</v>
      </c>
      <c r="H209" s="55">
        <v>-10000000</v>
      </c>
      <c r="I209" s="55">
        <v>5000000</v>
      </c>
      <c r="J209" s="55">
        <v>0</v>
      </c>
      <c r="K209" s="55">
        <v>-5000000</v>
      </c>
      <c r="L209" s="55">
        <v>-15000000</v>
      </c>
      <c r="M209" s="55">
        <v>5000000</v>
      </c>
      <c r="N209" s="55">
        <v>0</v>
      </c>
      <c r="O209" s="55">
        <v>-10000000</v>
      </c>
      <c r="P209" s="1">
        <v>50</v>
      </c>
    </row>
    <row r="210" spans="1:16" ht="12.75">
      <c r="A210" t="s">
        <v>235</v>
      </c>
      <c r="B210" t="s">
        <v>607</v>
      </c>
      <c r="C210" t="s">
        <v>709</v>
      </c>
      <c r="D210" t="s">
        <v>710</v>
      </c>
      <c r="E210" t="s">
        <v>711</v>
      </c>
      <c r="F210" t="s">
        <v>718</v>
      </c>
      <c r="G210" t="s">
        <v>719</v>
      </c>
      <c r="H210" s="55">
        <v>-900000</v>
      </c>
      <c r="I210" s="55">
        <v>100000</v>
      </c>
      <c r="J210" s="55">
        <v>0</v>
      </c>
      <c r="K210" s="55">
        <v>-800000</v>
      </c>
      <c r="L210" s="55">
        <v>0</v>
      </c>
      <c r="M210" s="55">
        <v>100000</v>
      </c>
      <c r="N210" s="55">
        <v>1000000</v>
      </c>
      <c r="O210" s="55">
        <v>-900000</v>
      </c>
      <c r="P210" s="1">
        <v>50</v>
      </c>
    </row>
    <row r="211" spans="1:16" ht="12.75">
      <c r="A211" t="s">
        <v>235</v>
      </c>
      <c r="B211" t="s">
        <v>607</v>
      </c>
      <c r="C211" t="s">
        <v>709</v>
      </c>
      <c r="D211" t="s">
        <v>710</v>
      </c>
      <c r="E211" t="s">
        <v>711</v>
      </c>
      <c r="F211" t="s">
        <v>720</v>
      </c>
      <c r="G211" t="s">
        <v>721</v>
      </c>
      <c r="H211" s="55">
        <v>-18000000</v>
      </c>
      <c r="I211" s="55">
        <v>2000000</v>
      </c>
      <c r="J211" s="55">
        <v>0</v>
      </c>
      <c r="K211" s="55">
        <v>-16000000</v>
      </c>
      <c r="L211" s="55">
        <v>0</v>
      </c>
      <c r="M211" s="55">
        <v>2000000</v>
      </c>
      <c r="N211" s="55">
        <v>20000000</v>
      </c>
      <c r="O211" s="55">
        <v>-18000000</v>
      </c>
      <c r="P211" s="1">
        <v>50</v>
      </c>
    </row>
    <row r="212" spans="1:16" ht="12.75">
      <c r="A212" t="s">
        <v>235</v>
      </c>
      <c r="B212" t="s">
        <v>607</v>
      </c>
      <c r="C212" t="s">
        <v>709</v>
      </c>
      <c r="D212" t="s">
        <v>710</v>
      </c>
      <c r="E212" t="s">
        <v>711</v>
      </c>
      <c r="F212" t="s">
        <v>722</v>
      </c>
      <c r="G212" t="s">
        <v>723</v>
      </c>
      <c r="H212" s="55">
        <v>-1710000</v>
      </c>
      <c r="I212" s="55">
        <v>1710000</v>
      </c>
      <c r="J212" s="55">
        <v>0</v>
      </c>
      <c r="K212" s="55">
        <v>0</v>
      </c>
      <c r="L212" s="55">
        <v>-3420000</v>
      </c>
      <c r="M212" s="55">
        <v>1710000</v>
      </c>
      <c r="N212" s="55">
        <v>0</v>
      </c>
      <c r="O212" s="55">
        <v>-1710000</v>
      </c>
      <c r="P212" s="1">
        <v>50</v>
      </c>
    </row>
    <row r="213" spans="1:16" ht="12.75">
      <c r="A213" t="s">
        <v>235</v>
      </c>
      <c r="B213" t="s">
        <v>607</v>
      </c>
      <c r="C213" t="s">
        <v>709</v>
      </c>
      <c r="D213" t="s">
        <v>710</v>
      </c>
      <c r="E213" t="s">
        <v>711</v>
      </c>
      <c r="F213" t="s">
        <v>724</v>
      </c>
      <c r="G213" t="s">
        <v>725</v>
      </c>
      <c r="H213" s="55">
        <v>0</v>
      </c>
      <c r="I213" s="55">
        <v>1500000</v>
      </c>
      <c r="J213" s="55">
        <v>15000000</v>
      </c>
      <c r="K213" s="55">
        <v>-13500000</v>
      </c>
      <c r="L213" s="55">
        <v>-2000000</v>
      </c>
      <c r="M213" s="55">
        <v>2000000</v>
      </c>
      <c r="N213" s="55">
        <v>0</v>
      </c>
      <c r="O213" s="55">
        <v>0</v>
      </c>
      <c r="P213" s="1">
        <v>50</v>
      </c>
    </row>
    <row r="214" spans="1:16" ht="12.75">
      <c r="A214" t="s">
        <v>235</v>
      </c>
      <c r="B214" t="s">
        <v>607</v>
      </c>
      <c r="C214" t="s">
        <v>709</v>
      </c>
      <c r="D214" t="s">
        <v>710</v>
      </c>
      <c r="E214" t="s">
        <v>711</v>
      </c>
      <c r="F214" t="s">
        <v>726</v>
      </c>
      <c r="G214" t="s">
        <v>727</v>
      </c>
      <c r="H214" s="55">
        <v>0</v>
      </c>
      <c r="I214" s="55">
        <v>1500000</v>
      </c>
      <c r="J214" s="55">
        <v>15000000</v>
      </c>
      <c r="K214" s="55">
        <v>-13500000</v>
      </c>
      <c r="L214" s="55">
        <v>-3000000</v>
      </c>
      <c r="M214" s="55">
        <v>3000000</v>
      </c>
      <c r="N214" s="55">
        <v>0</v>
      </c>
      <c r="O214" s="55">
        <v>0</v>
      </c>
      <c r="P214" s="1">
        <v>50</v>
      </c>
    </row>
    <row r="215" spans="1:16" ht="12.75">
      <c r="A215" t="s">
        <v>235</v>
      </c>
      <c r="B215" t="s">
        <v>607</v>
      </c>
      <c r="C215" t="s">
        <v>709</v>
      </c>
      <c r="D215" t="s">
        <v>710</v>
      </c>
      <c r="E215" t="s">
        <v>711</v>
      </c>
      <c r="F215" t="s">
        <v>728</v>
      </c>
      <c r="G215" t="s">
        <v>729</v>
      </c>
      <c r="H215" s="55">
        <v>-5240000</v>
      </c>
      <c r="I215" s="55">
        <v>2620000</v>
      </c>
      <c r="J215" s="55">
        <v>0</v>
      </c>
      <c r="K215" s="55">
        <v>-2620000</v>
      </c>
      <c r="L215" s="55">
        <v>-7860000</v>
      </c>
      <c r="M215" s="55">
        <v>2620000</v>
      </c>
      <c r="N215" s="55">
        <v>0</v>
      </c>
      <c r="O215" s="55">
        <v>-5240000</v>
      </c>
      <c r="P215" s="1">
        <v>50</v>
      </c>
    </row>
    <row r="216" spans="1:16" ht="12.75">
      <c r="A216" t="s">
        <v>235</v>
      </c>
      <c r="B216" t="s">
        <v>607</v>
      </c>
      <c r="C216" t="s">
        <v>709</v>
      </c>
      <c r="D216" t="s">
        <v>710</v>
      </c>
      <c r="E216" t="s">
        <v>711</v>
      </c>
      <c r="F216" t="s">
        <v>730</v>
      </c>
      <c r="G216" t="s">
        <v>731</v>
      </c>
      <c r="H216" s="55">
        <v>-2820000</v>
      </c>
      <c r="I216" s="55">
        <v>2820000</v>
      </c>
      <c r="J216" s="55">
        <v>0</v>
      </c>
      <c r="K216" s="55">
        <v>0</v>
      </c>
      <c r="L216" s="55">
        <v>-5640000</v>
      </c>
      <c r="M216" s="55">
        <v>2820000</v>
      </c>
      <c r="N216" s="55">
        <v>0</v>
      </c>
      <c r="O216" s="55">
        <v>-2820000</v>
      </c>
      <c r="P216" s="1">
        <v>50</v>
      </c>
    </row>
    <row r="217" spans="1:16" ht="12.75">
      <c r="A217" t="s">
        <v>235</v>
      </c>
      <c r="B217" t="s">
        <v>607</v>
      </c>
      <c r="C217" t="s">
        <v>709</v>
      </c>
      <c r="D217" t="s">
        <v>710</v>
      </c>
      <c r="E217" t="s">
        <v>711</v>
      </c>
      <c r="F217" t="s">
        <v>732</v>
      </c>
      <c r="G217" t="s">
        <v>733</v>
      </c>
      <c r="H217" s="55">
        <v>-18000000</v>
      </c>
      <c r="I217" s="55">
        <v>6000000</v>
      </c>
      <c r="J217" s="55">
        <v>0</v>
      </c>
      <c r="K217" s="55">
        <v>-12000000</v>
      </c>
      <c r="L217" s="55">
        <v>-24000000</v>
      </c>
      <c r="M217" s="55">
        <v>6000000</v>
      </c>
      <c r="N217" s="55">
        <v>0</v>
      </c>
      <c r="O217" s="55">
        <v>-18000000</v>
      </c>
      <c r="P217" s="1">
        <v>50</v>
      </c>
    </row>
    <row r="218" spans="1:16" ht="12.75">
      <c r="A218" t="s">
        <v>235</v>
      </c>
      <c r="B218" t="s">
        <v>607</v>
      </c>
      <c r="C218" t="s">
        <v>709</v>
      </c>
      <c r="D218" t="s">
        <v>710</v>
      </c>
      <c r="E218" t="s">
        <v>711</v>
      </c>
      <c r="F218" t="s">
        <v>734</v>
      </c>
      <c r="G218" t="s">
        <v>735</v>
      </c>
      <c r="H218" s="55">
        <v>-44100000</v>
      </c>
      <c r="I218" s="55">
        <v>8800000</v>
      </c>
      <c r="J218" s="55">
        <v>0</v>
      </c>
      <c r="K218" s="55">
        <v>-35300000</v>
      </c>
      <c r="L218" s="55">
        <v>-52900000</v>
      </c>
      <c r="M218" s="55">
        <v>8800000</v>
      </c>
      <c r="N218" s="55">
        <v>0</v>
      </c>
      <c r="O218" s="55">
        <v>-44100000</v>
      </c>
      <c r="P218" s="1">
        <v>50</v>
      </c>
    </row>
    <row r="219" spans="1:16" ht="12.75">
      <c r="A219" t="s">
        <v>235</v>
      </c>
      <c r="B219" t="s">
        <v>607</v>
      </c>
      <c r="C219" t="s">
        <v>709</v>
      </c>
      <c r="D219" t="s">
        <v>710</v>
      </c>
      <c r="E219" t="s">
        <v>711</v>
      </c>
      <c r="F219" t="s">
        <v>736</v>
      </c>
      <c r="G219" t="s">
        <v>737</v>
      </c>
      <c r="H219" s="55">
        <v>-10000000</v>
      </c>
      <c r="I219" s="55">
        <v>1250000</v>
      </c>
      <c r="J219" s="55">
        <v>0</v>
      </c>
      <c r="K219" s="55">
        <v>-8750000</v>
      </c>
      <c r="L219" s="55">
        <v>-11250000</v>
      </c>
      <c r="M219" s="55">
        <v>1250000</v>
      </c>
      <c r="N219" s="55">
        <v>0</v>
      </c>
      <c r="O219" s="55">
        <v>-10000000</v>
      </c>
      <c r="P219" s="1">
        <v>50</v>
      </c>
    </row>
    <row r="220" spans="1:16" ht="12.75">
      <c r="A220" t="s">
        <v>235</v>
      </c>
      <c r="B220" t="s">
        <v>607</v>
      </c>
      <c r="C220" t="s">
        <v>709</v>
      </c>
      <c r="D220" t="s">
        <v>710</v>
      </c>
      <c r="E220" t="s">
        <v>711</v>
      </c>
      <c r="F220" t="s">
        <v>738</v>
      </c>
      <c r="G220" t="s">
        <v>739</v>
      </c>
      <c r="H220" s="55">
        <v>-22000000</v>
      </c>
      <c r="I220" s="55">
        <v>2750000</v>
      </c>
      <c r="J220" s="55">
        <v>0</v>
      </c>
      <c r="K220" s="55">
        <v>-19250000</v>
      </c>
      <c r="L220" s="55">
        <v>-24750000</v>
      </c>
      <c r="M220" s="55">
        <v>2750000</v>
      </c>
      <c r="N220" s="55">
        <v>0</v>
      </c>
      <c r="O220" s="55">
        <v>-22000000</v>
      </c>
      <c r="P220" s="1">
        <v>50</v>
      </c>
    </row>
    <row r="221" spans="1:16" ht="12.75">
      <c r="A221" t="s">
        <v>235</v>
      </c>
      <c r="B221" t="s">
        <v>607</v>
      </c>
      <c r="C221" t="s">
        <v>709</v>
      </c>
      <c r="D221" t="s">
        <v>710</v>
      </c>
      <c r="E221" t="s">
        <v>711</v>
      </c>
      <c r="F221" t="s">
        <v>740</v>
      </c>
      <c r="G221" t="s">
        <v>741</v>
      </c>
      <c r="H221" s="55">
        <v>-8800000</v>
      </c>
      <c r="I221" s="55">
        <v>1100000</v>
      </c>
      <c r="J221" s="55">
        <v>0</v>
      </c>
      <c r="K221" s="55">
        <v>-7700000</v>
      </c>
      <c r="L221" s="55">
        <v>-9900000</v>
      </c>
      <c r="M221" s="55">
        <v>1100000</v>
      </c>
      <c r="N221" s="55">
        <v>0</v>
      </c>
      <c r="O221" s="55">
        <v>-8800000</v>
      </c>
      <c r="P221" s="1">
        <v>50</v>
      </c>
    </row>
    <row r="222" spans="1:16" ht="12.75">
      <c r="A222" t="s">
        <v>235</v>
      </c>
      <c r="B222" t="s">
        <v>607</v>
      </c>
      <c r="C222" t="s">
        <v>709</v>
      </c>
      <c r="D222" t="s">
        <v>710</v>
      </c>
      <c r="E222" t="s">
        <v>711</v>
      </c>
      <c r="F222" t="s">
        <v>742</v>
      </c>
      <c r="G222" t="s">
        <v>743</v>
      </c>
      <c r="H222" s="55">
        <v>-8800000</v>
      </c>
      <c r="I222" s="55">
        <v>1100000</v>
      </c>
      <c r="J222" s="55">
        <v>0</v>
      </c>
      <c r="K222" s="55">
        <v>-7700000</v>
      </c>
      <c r="L222" s="55">
        <v>-9900000</v>
      </c>
      <c r="M222" s="55">
        <v>1100000</v>
      </c>
      <c r="N222" s="55">
        <v>0</v>
      </c>
      <c r="O222" s="55">
        <v>-8800000</v>
      </c>
      <c r="P222" s="1">
        <v>50</v>
      </c>
    </row>
    <row r="223" spans="1:16" ht="12.75">
      <c r="A223" t="s">
        <v>235</v>
      </c>
      <c r="B223" t="s">
        <v>607</v>
      </c>
      <c r="C223" t="s">
        <v>709</v>
      </c>
      <c r="D223" t="s">
        <v>710</v>
      </c>
      <c r="E223" t="s">
        <v>744</v>
      </c>
      <c r="F223" t="s">
        <v>745</v>
      </c>
      <c r="G223" t="s">
        <v>746</v>
      </c>
      <c r="H223" s="55">
        <v>-53025000</v>
      </c>
      <c r="I223" s="55">
        <v>4465000</v>
      </c>
      <c r="J223" s="55">
        <v>0</v>
      </c>
      <c r="K223" s="55">
        <v>-48560000</v>
      </c>
      <c r="L223" s="55">
        <v>-57490000</v>
      </c>
      <c r="M223" s="55">
        <v>4465000</v>
      </c>
      <c r="N223" s="55">
        <v>0</v>
      </c>
      <c r="O223" s="55">
        <v>-53025000</v>
      </c>
      <c r="P223" s="1">
        <v>50</v>
      </c>
    </row>
    <row r="224" spans="1:16" ht="12.75">
      <c r="A224" t="s">
        <v>235</v>
      </c>
      <c r="B224" t="s">
        <v>607</v>
      </c>
      <c r="C224" t="s">
        <v>709</v>
      </c>
      <c r="D224" t="s">
        <v>710</v>
      </c>
      <c r="E224" t="s">
        <v>747</v>
      </c>
      <c r="F224" t="s">
        <v>748</v>
      </c>
      <c r="G224" t="s">
        <v>749</v>
      </c>
      <c r="H224" s="55">
        <v>0</v>
      </c>
      <c r="I224" s="55">
        <v>330300000</v>
      </c>
      <c r="J224" s="55">
        <v>330300000</v>
      </c>
      <c r="K224" s="55">
        <v>0</v>
      </c>
      <c r="L224" s="55">
        <v>0</v>
      </c>
      <c r="M224" s="55">
        <v>521550000</v>
      </c>
      <c r="N224" s="55">
        <v>521550000</v>
      </c>
      <c r="O224" s="55">
        <v>0</v>
      </c>
      <c r="P224" s="1">
        <v>50</v>
      </c>
    </row>
    <row r="225" spans="1:16" ht="12.75">
      <c r="A225" t="s">
        <v>235</v>
      </c>
      <c r="B225" t="s">
        <v>607</v>
      </c>
      <c r="C225" t="s">
        <v>709</v>
      </c>
      <c r="D225" t="s">
        <v>710</v>
      </c>
      <c r="E225" t="s">
        <v>747</v>
      </c>
      <c r="F225" t="s">
        <v>750</v>
      </c>
      <c r="G225" t="s">
        <v>751</v>
      </c>
      <c r="H225" s="55">
        <v>-30000000</v>
      </c>
      <c r="I225" s="55">
        <v>530000000</v>
      </c>
      <c r="J225" s="55">
        <v>500000000</v>
      </c>
      <c r="K225" s="55">
        <v>0</v>
      </c>
      <c r="L225" s="55">
        <v>-6000000</v>
      </c>
      <c r="M225" s="55">
        <v>262000000</v>
      </c>
      <c r="N225" s="55">
        <v>286000000</v>
      </c>
      <c r="O225" s="55">
        <v>-30000000</v>
      </c>
      <c r="P225" s="1">
        <v>50</v>
      </c>
    </row>
    <row r="226" spans="1:16" ht="12.75">
      <c r="A226" t="s">
        <v>235</v>
      </c>
      <c r="B226" t="s">
        <v>607</v>
      </c>
      <c r="C226" t="s">
        <v>709</v>
      </c>
      <c r="D226" t="s">
        <v>710</v>
      </c>
      <c r="E226" t="s">
        <v>747</v>
      </c>
      <c r="F226" t="s">
        <v>752</v>
      </c>
      <c r="G226" t="s">
        <v>753</v>
      </c>
      <c r="H226" s="55">
        <v>-8250000</v>
      </c>
      <c r="I226" s="55">
        <v>438200000</v>
      </c>
      <c r="J226" s="55">
        <v>429950000</v>
      </c>
      <c r="K226" s="55">
        <v>0</v>
      </c>
      <c r="L226" s="55">
        <v>-48000000</v>
      </c>
      <c r="M226" s="55">
        <v>464600000</v>
      </c>
      <c r="N226" s="55">
        <v>424850000</v>
      </c>
      <c r="O226" s="55">
        <v>-8250000</v>
      </c>
      <c r="P226" s="1">
        <v>50</v>
      </c>
    </row>
    <row r="227" spans="1:16" ht="12.75">
      <c r="A227" t="s">
        <v>235</v>
      </c>
      <c r="B227" t="s">
        <v>607</v>
      </c>
      <c r="C227" t="s">
        <v>709</v>
      </c>
      <c r="D227" t="s">
        <v>710</v>
      </c>
      <c r="E227" t="s">
        <v>747</v>
      </c>
      <c r="F227" t="s">
        <v>754</v>
      </c>
      <c r="G227" t="s">
        <v>755</v>
      </c>
      <c r="H227" s="55">
        <v>-30000000</v>
      </c>
      <c r="I227" s="55">
        <v>289950000</v>
      </c>
      <c r="J227" s="55">
        <v>259950000</v>
      </c>
      <c r="K227" s="55">
        <v>0</v>
      </c>
      <c r="L227" s="55">
        <v>-30000000</v>
      </c>
      <c r="M227" s="55">
        <v>231100000</v>
      </c>
      <c r="N227" s="55">
        <v>231100000</v>
      </c>
      <c r="O227" s="55">
        <v>-30000000</v>
      </c>
      <c r="P227" s="1">
        <v>50</v>
      </c>
    </row>
    <row r="228" spans="1:16" ht="12.75">
      <c r="A228" t="s">
        <v>235</v>
      </c>
      <c r="B228" t="s">
        <v>607</v>
      </c>
      <c r="C228" t="s">
        <v>709</v>
      </c>
      <c r="D228" t="s">
        <v>710</v>
      </c>
      <c r="E228" t="s">
        <v>747</v>
      </c>
      <c r="F228" t="s">
        <v>756</v>
      </c>
      <c r="G228" t="s">
        <v>757</v>
      </c>
      <c r="H228" s="55">
        <v>0</v>
      </c>
      <c r="I228" s="55">
        <v>15050000</v>
      </c>
      <c r="J228" s="55">
        <v>15050000</v>
      </c>
      <c r="K228" s="55">
        <v>0</v>
      </c>
      <c r="L228" s="55">
        <v>-38600000</v>
      </c>
      <c r="M228" s="55">
        <v>299900000</v>
      </c>
      <c r="N228" s="55">
        <v>261300000</v>
      </c>
      <c r="O228" s="55">
        <v>0</v>
      </c>
      <c r="P228" s="1">
        <v>50</v>
      </c>
    </row>
    <row r="229" spans="1:16" ht="12.75">
      <c r="A229" t="s">
        <v>235</v>
      </c>
      <c r="B229" t="s">
        <v>607</v>
      </c>
      <c r="C229" t="s">
        <v>709</v>
      </c>
      <c r="D229" t="s">
        <v>710</v>
      </c>
      <c r="E229" t="s">
        <v>747</v>
      </c>
      <c r="F229" t="s">
        <v>758</v>
      </c>
      <c r="G229" t="s">
        <v>759</v>
      </c>
      <c r="H229" s="55">
        <v>-54950000</v>
      </c>
      <c r="I229" s="55">
        <v>528500000</v>
      </c>
      <c r="J229" s="55">
        <v>488550000</v>
      </c>
      <c r="K229" s="55">
        <v>-15000000</v>
      </c>
      <c r="L229" s="55">
        <v>-54950000</v>
      </c>
      <c r="M229" s="55">
        <v>402800000</v>
      </c>
      <c r="N229" s="55">
        <v>402800000</v>
      </c>
      <c r="O229" s="55">
        <v>-54950000</v>
      </c>
      <c r="P229" s="1">
        <v>50</v>
      </c>
    </row>
    <row r="230" spans="1:16" ht="12.75">
      <c r="A230" t="s">
        <v>235</v>
      </c>
      <c r="B230" t="s">
        <v>607</v>
      </c>
      <c r="C230" t="s">
        <v>709</v>
      </c>
      <c r="D230" t="s">
        <v>710</v>
      </c>
      <c r="E230" t="s">
        <v>760</v>
      </c>
      <c r="F230" t="s">
        <v>761</v>
      </c>
      <c r="G230" t="s">
        <v>762</v>
      </c>
      <c r="H230" s="55">
        <v>-17600000</v>
      </c>
      <c r="I230" s="55">
        <v>0</v>
      </c>
      <c r="J230" s="55">
        <v>8800000</v>
      </c>
      <c r="K230" s="55">
        <v>-26400000</v>
      </c>
      <c r="L230" s="55">
        <v>-8800000</v>
      </c>
      <c r="M230" s="55">
        <v>0</v>
      </c>
      <c r="N230" s="55">
        <v>8800000</v>
      </c>
      <c r="O230" s="55">
        <v>-17600000</v>
      </c>
      <c r="P230" s="1">
        <v>50</v>
      </c>
    </row>
    <row r="231" spans="1:16" ht="12.75">
      <c r="A231" t="s">
        <v>235</v>
      </c>
      <c r="B231" t="s">
        <v>607</v>
      </c>
      <c r="C231" t="s">
        <v>709</v>
      </c>
      <c r="D231" t="s">
        <v>763</v>
      </c>
      <c r="E231" t="s">
        <v>764</v>
      </c>
      <c r="F231" t="s">
        <v>764</v>
      </c>
      <c r="G231" t="s">
        <v>765</v>
      </c>
      <c r="H231" s="55">
        <v>0</v>
      </c>
      <c r="I231" s="55">
        <v>0</v>
      </c>
      <c r="J231" s="55">
        <v>0</v>
      </c>
      <c r="K231" s="55">
        <v>0</v>
      </c>
      <c r="L231" s="55">
        <v>-3600000</v>
      </c>
      <c r="M231" s="55">
        <v>3600000</v>
      </c>
      <c r="N231" s="55">
        <v>0</v>
      </c>
      <c r="O231" s="55">
        <v>0</v>
      </c>
      <c r="P231" s="1">
        <v>52</v>
      </c>
    </row>
    <row r="232" spans="1:16" ht="12.75">
      <c r="A232" t="s">
        <v>235</v>
      </c>
      <c r="B232" t="s">
        <v>607</v>
      </c>
      <c r="C232" t="s">
        <v>709</v>
      </c>
      <c r="D232" t="s">
        <v>766</v>
      </c>
      <c r="E232" t="s">
        <v>767</v>
      </c>
      <c r="F232" t="s">
        <v>768</v>
      </c>
      <c r="G232" t="s">
        <v>769</v>
      </c>
      <c r="H232" s="55">
        <v>0.23</v>
      </c>
      <c r="I232" s="55">
        <v>0</v>
      </c>
      <c r="J232" s="55">
        <v>0</v>
      </c>
      <c r="K232" s="55">
        <v>0.23</v>
      </c>
      <c r="L232" s="55">
        <v>0.23</v>
      </c>
      <c r="M232" s="55">
        <v>0</v>
      </c>
      <c r="N232" s="55">
        <v>0</v>
      </c>
      <c r="O232" s="55">
        <v>0.23</v>
      </c>
      <c r="P232" s="1">
        <v>52</v>
      </c>
    </row>
    <row r="233" spans="1:16" ht="12.75">
      <c r="A233" t="s">
        <v>235</v>
      </c>
      <c r="B233" t="s">
        <v>607</v>
      </c>
      <c r="C233" t="s">
        <v>709</v>
      </c>
      <c r="D233" t="s">
        <v>766</v>
      </c>
      <c r="E233" t="s">
        <v>767</v>
      </c>
      <c r="F233" t="s">
        <v>770</v>
      </c>
      <c r="G233" t="s">
        <v>771</v>
      </c>
      <c r="H233" s="55">
        <v>-187032.04</v>
      </c>
      <c r="I233" s="55">
        <v>187032.04</v>
      </c>
      <c r="J233" s="55">
        <v>0</v>
      </c>
      <c r="K233" s="55">
        <v>0</v>
      </c>
      <c r="L233" s="55">
        <v>-374064.04</v>
      </c>
      <c r="M233" s="55">
        <v>187032</v>
      </c>
      <c r="N233" s="55">
        <v>0</v>
      </c>
      <c r="O233" s="55">
        <v>-187032.04</v>
      </c>
      <c r="P233" s="1">
        <v>52</v>
      </c>
    </row>
    <row r="234" spans="1:16" ht="12.75">
      <c r="A234" t="s">
        <v>235</v>
      </c>
      <c r="B234" t="s">
        <v>607</v>
      </c>
      <c r="C234" t="s">
        <v>709</v>
      </c>
      <c r="D234" t="s">
        <v>772</v>
      </c>
      <c r="E234" t="s">
        <v>773</v>
      </c>
      <c r="F234" t="s">
        <v>773</v>
      </c>
      <c r="G234" t="s">
        <v>774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55">
        <v>0</v>
      </c>
      <c r="N234" s="55">
        <v>0</v>
      </c>
      <c r="O234" s="55">
        <v>0</v>
      </c>
      <c r="P234" s="1">
        <v>51</v>
      </c>
    </row>
    <row r="235" spans="1:16" ht="12.75">
      <c r="A235" t="s">
        <v>235</v>
      </c>
      <c r="B235" t="s">
        <v>607</v>
      </c>
      <c r="C235" t="s">
        <v>775</v>
      </c>
      <c r="D235" t="s">
        <v>776</v>
      </c>
      <c r="E235" t="s">
        <v>777</v>
      </c>
      <c r="F235" t="s">
        <v>777</v>
      </c>
      <c r="G235" t="s">
        <v>778</v>
      </c>
      <c r="H235" s="55">
        <v>0</v>
      </c>
      <c r="I235" s="55">
        <v>0</v>
      </c>
      <c r="J235" s="55">
        <v>0</v>
      </c>
      <c r="K235" s="55">
        <v>0</v>
      </c>
      <c r="L235" s="55">
        <v>0</v>
      </c>
      <c r="M235" s="55">
        <v>0</v>
      </c>
      <c r="N235" s="55">
        <v>0</v>
      </c>
      <c r="O235" s="55">
        <v>0</v>
      </c>
      <c r="P235" s="1">
        <v>52</v>
      </c>
    </row>
    <row r="236" spans="1:16" ht="12.75">
      <c r="A236" t="s">
        <v>235</v>
      </c>
      <c r="B236" t="s">
        <v>607</v>
      </c>
      <c r="C236" t="s">
        <v>775</v>
      </c>
      <c r="D236" t="s">
        <v>779</v>
      </c>
      <c r="E236" t="s">
        <v>780</v>
      </c>
      <c r="F236" t="s">
        <v>780</v>
      </c>
      <c r="G236" t="s">
        <v>781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1">
        <v>52</v>
      </c>
    </row>
    <row r="237" spans="1:16" ht="12.75">
      <c r="A237" t="s">
        <v>229</v>
      </c>
      <c r="B237" t="s">
        <v>782</v>
      </c>
      <c r="C237" t="s">
        <v>783</v>
      </c>
      <c r="D237" t="s">
        <v>784</v>
      </c>
      <c r="E237" t="s">
        <v>785</v>
      </c>
      <c r="F237" t="s">
        <v>785</v>
      </c>
      <c r="G237" t="s">
        <v>786</v>
      </c>
      <c r="H237" s="55">
        <v>36510459.32</v>
      </c>
      <c r="I237" s="55">
        <v>710546.74</v>
      </c>
      <c r="J237" s="55">
        <v>0</v>
      </c>
      <c r="K237" s="55">
        <v>37221006.06</v>
      </c>
      <c r="L237" s="55">
        <v>35936226.87</v>
      </c>
      <c r="M237" s="55">
        <v>574232.45</v>
      </c>
      <c r="N237" s="55">
        <v>0</v>
      </c>
      <c r="O237" s="55">
        <v>36510459.32</v>
      </c>
      <c r="P237" s="1">
        <v>1</v>
      </c>
    </row>
    <row r="238" spans="1:16" ht="12.75">
      <c r="A238" t="s">
        <v>229</v>
      </c>
      <c r="B238" t="s">
        <v>782</v>
      </c>
      <c r="C238" t="s">
        <v>783</v>
      </c>
      <c r="D238" t="s">
        <v>787</v>
      </c>
      <c r="E238" t="s">
        <v>788</v>
      </c>
      <c r="F238" t="s">
        <v>788</v>
      </c>
      <c r="G238" t="s">
        <v>789</v>
      </c>
      <c r="H238" s="55">
        <v>0</v>
      </c>
      <c r="I238" s="55">
        <v>0</v>
      </c>
      <c r="J238" s="55">
        <v>0</v>
      </c>
      <c r="K238" s="55">
        <v>0</v>
      </c>
      <c r="L238" s="55">
        <v>0</v>
      </c>
      <c r="M238" s="55">
        <v>0</v>
      </c>
      <c r="N238" s="55">
        <v>0</v>
      </c>
      <c r="O238" s="55">
        <v>0</v>
      </c>
      <c r="P238" s="1">
        <v>2</v>
      </c>
    </row>
    <row r="239" spans="1:16" ht="12.75">
      <c r="A239" t="s">
        <v>229</v>
      </c>
      <c r="B239" t="s">
        <v>782</v>
      </c>
      <c r="C239" t="s">
        <v>783</v>
      </c>
      <c r="D239" t="s">
        <v>790</v>
      </c>
      <c r="E239" t="s">
        <v>791</v>
      </c>
      <c r="F239" t="s">
        <v>791</v>
      </c>
      <c r="G239" t="s">
        <v>792</v>
      </c>
      <c r="H239" s="55">
        <v>218946266.19</v>
      </c>
      <c r="I239" s="55">
        <v>12180195.879999999</v>
      </c>
      <c r="J239" s="55">
        <v>0</v>
      </c>
      <c r="K239" s="55">
        <v>231126462.07</v>
      </c>
      <c r="L239" s="55">
        <v>205660683.2</v>
      </c>
      <c r="M239" s="55">
        <v>13285582.99</v>
      </c>
      <c r="N239" s="55">
        <v>0</v>
      </c>
      <c r="O239" s="55">
        <v>218946266.19</v>
      </c>
      <c r="P239" s="1">
        <v>3</v>
      </c>
    </row>
    <row r="240" spans="1:16" ht="12.75">
      <c r="A240" t="s">
        <v>229</v>
      </c>
      <c r="B240" t="s">
        <v>782</v>
      </c>
      <c r="C240" t="s">
        <v>783</v>
      </c>
      <c r="D240" t="s">
        <v>790</v>
      </c>
      <c r="E240" t="s">
        <v>793</v>
      </c>
      <c r="F240" t="s">
        <v>793</v>
      </c>
      <c r="G240" t="s">
        <v>794</v>
      </c>
      <c r="H240" s="55">
        <v>0</v>
      </c>
      <c r="I240" s="55">
        <v>0</v>
      </c>
      <c r="J240" s="55">
        <v>0</v>
      </c>
      <c r="K240" s="55">
        <v>0</v>
      </c>
      <c r="L240" s="55">
        <v>0</v>
      </c>
      <c r="M240" s="55">
        <v>0</v>
      </c>
      <c r="N240" s="55">
        <v>0</v>
      </c>
      <c r="O240" s="55">
        <v>0</v>
      </c>
      <c r="P240" s="1">
        <v>3</v>
      </c>
    </row>
    <row r="241" spans="1:16" ht="12.75">
      <c r="A241" t="s">
        <v>229</v>
      </c>
      <c r="B241" t="s">
        <v>782</v>
      </c>
      <c r="C241" t="s">
        <v>783</v>
      </c>
      <c r="D241" t="s">
        <v>795</v>
      </c>
      <c r="E241" t="s">
        <v>796</v>
      </c>
      <c r="F241" t="s">
        <v>796</v>
      </c>
      <c r="G241" t="s">
        <v>797</v>
      </c>
      <c r="H241" s="55">
        <v>0</v>
      </c>
      <c r="I241" s="55">
        <v>0</v>
      </c>
      <c r="J241" s="55">
        <v>0</v>
      </c>
      <c r="K241" s="55">
        <v>0</v>
      </c>
      <c r="L241" s="55">
        <v>0</v>
      </c>
      <c r="M241" s="55">
        <v>0</v>
      </c>
      <c r="N241" s="55">
        <v>0</v>
      </c>
      <c r="O241" s="55">
        <v>0</v>
      </c>
      <c r="P241" s="1">
        <v>5</v>
      </c>
    </row>
    <row r="242" spans="1:16" ht="12.75">
      <c r="A242" t="s">
        <v>229</v>
      </c>
      <c r="B242" t="s">
        <v>782</v>
      </c>
      <c r="C242" t="s">
        <v>783</v>
      </c>
      <c r="D242" t="s">
        <v>798</v>
      </c>
      <c r="E242" t="s">
        <v>799</v>
      </c>
      <c r="F242" t="s">
        <v>799</v>
      </c>
      <c r="G242" t="s">
        <v>800</v>
      </c>
      <c r="H242" s="55">
        <v>992062.95</v>
      </c>
      <c r="I242" s="55">
        <v>0</v>
      </c>
      <c r="J242" s="55">
        <v>0</v>
      </c>
      <c r="K242" s="55">
        <v>992062.95</v>
      </c>
      <c r="L242" s="55">
        <v>992062.95</v>
      </c>
      <c r="M242" s="55">
        <v>0</v>
      </c>
      <c r="N242" s="55">
        <v>0</v>
      </c>
      <c r="O242" s="55">
        <v>992062.95</v>
      </c>
      <c r="P242" s="1">
        <v>5</v>
      </c>
    </row>
    <row r="243" spans="1:16" ht="12.75">
      <c r="A243" t="s">
        <v>229</v>
      </c>
      <c r="B243" t="s">
        <v>782</v>
      </c>
      <c r="C243" t="s">
        <v>783</v>
      </c>
      <c r="D243" t="s">
        <v>798</v>
      </c>
      <c r="E243" t="s">
        <v>801</v>
      </c>
      <c r="F243" t="s">
        <v>801</v>
      </c>
      <c r="G243" t="s">
        <v>802</v>
      </c>
      <c r="H243" s="55">
        <v>865503.94</v>
      </c>
      <c r="I243" s="55">
        <v>0</v>
      </c>
      <c r="J243" s="55">
        <v>0</v>
      </c>
      <c r="K243" s="55">
        <v>865503.94</v>
      </c>
      <c r="L243" s="55">
        <v>447398.09</v>
      </c>
      <c r="M243" s="55">
        <v>418105.85</v>
      </c>
      <c r="N243" s="55">
        <v>0</v>
      </c>
      <c r="O243" s="55">
        <v>865503.94</v>
      </c>
      <c r="P243" s="1">
        <v>5</v>
      </c>
    </row>
    <row r="244" spans="1:16" ht="12.75">
      <c r="A244" t="s">
        <v>229</v>
      </c>
      <c r="B244" t="s">
        <v>782</v>
      </c>
      <c r="C244" t="s">
        <v>803</v>
      </c>
      <c r="D244" t="s">
        <v>804</v>
      </c>
      <c r="E244" t="s">
        <v>805</v>
      </c>
      <c r="F244" t="s">
        <v>806</v>
      </c>
      <c r="G244" t="s">
        <v>807</v>
      </c>
      <c r="H244" s="55">
        <v>7300687.94</v>
      </c>
      <c r="I244" s="55">
        <v>0</v>
      </c>
      <c r="J244" s="55">
        <v>1416.44</v>
      </c>
      <c r="K244" s="55">
        <v>7299271.5</v>
      </c>
      <c r="L244" s="55">
        <v>7330272.53</v>
      </c>
      <c r="M244" s="55">
        <v>0</v>
      </c>
      <c r="N244" s="55">
        <v>29584.59</v>
      </c>
      <c r="O244" s="55">
        <v>7300687.94</v>
      </c>
      <c r="P244" s="1">
        <v>6</v>
      </c>
    </row>
    <row r="245" spans="1:16" ht="12.75">
      <c r="A245" t="s">
        <v>229</v>
      </c>
      <c r="B245" t="s">
        <v>782</v>
      </c>
      <c r="C245" t="s">
        <v>803</v>
      </c>
      <c r="D245" t="s">
        <v>804</v>
      </c>
      <c r="E245" t="s">
        <v>805</v>
      </c>
      <c r="F245" t="s">
        <v>808</v>
      </c>
      <c r="G245" t="s">
        <v>809</v>
      </c>
      <c r="H245" s="55">
        <v>41406990.68</v>
      </c>
      <c r="I245" s="55">
        <v>0</v>
      </c>
      <c r="J245" s="55">
        <v>0</v>
      </c>
      <c r="K245" s="55">
        <v>41406990.68</v>
      </c>
      <c r="L245" s="55">
        <v>40288557.98</v>
      </c>
      <c r="M245" s="55">
        <v>1177564.01</v>
      </c>
      <c r="N245" s="55">
        <v>59131.31</v>
      </c>
      <c r="O245" s="55">
        <v>41406990.68</v>
      </c>
      <c r="P245" s="1">
        <v>6</v>
      </c>
    </row>
    <row r="246" spans="1:16" ht="12.75">
      <c r="A246" t="s">
        <v>229</v>
      </c>
      <c r="B246" t="s">
        <v>782</v>
      </c>
      <c r="C246" t="s">
        <v>803</v>
      </c>
      <c r="D246" t="s">
        <v>804</v>
      </c>
      <c r="E246" t="s">
        <v>805</v>
      </c>
      <c r="F246" t="s">
        <v>810</v>
      </c>
      <c r="G246" t="s">
        <v>811</v>
      </c>
      <c r="H246" s="55">
        <v>5120566.72</v>
      </c>
      <c r="I246" s="55">
        <v>0</v>
      </c>
      <c r="J246" s="55">
        <v>0</v>
      </c>
      <c r="K246" s="55">
        <v>5120566.72</v>
      </c>
      <c r="L246" s="55">
        <v>5120566.72</v>
      </c>
      <c r="M246" s="55">
        <v>0</v>
      </c>
      <c r="N246" s="55">
        <v>0</v>
      </c>
      <c r="O246" s="55">
        <v>5120566.72</v>
      </c>
      <c r="P246" s="1">
        <v>6</v>
      </c>
    </row>
    <row r="247" spans="1:16" ht="12.75">
      <c r="A247" t="s">
        <v>229</v>
      </c>
      <c r="B247" t="s">
        <v>782</v>
      </c>
      <c r="C247" t="s">
        <v>803</v>
      </c>
      <c r="D247" t="s">
        <v>804</v>
      </c>
      <c r="E247" t="s">
        <v>812</v>
      </c>
      <c r="F247" t="s">
        <v>813</v>
      </c>
      <c r="G247" t="s">
        <v>814</v>
      </c>
      <c r="H247" s="55">
        <v>13207439.89</v>
      </c>
      <c r="I247" s="55">
        <v>0</v>
      </c>
      <c r="J247" s="55">
        <v>0</v>
      </c>
      <c r="K247" s="55">
        <v>13207439.89</v>
      </c>
      <c r="L247" s="55">
        <v>13234389.89</v>
      </c>
      <c r="M247" s="55">
        <v>0</v>
      </c>
      <c r="N247" s="55">
        <v>26950</v>
      </c>
      <c r="O247" s="55">
        <v>13207439.89</v>
      </c>
      <c r="P247" s="1">
        <v>6</v>
      </c>
    </row>
    <row r="248" spans="1:16" ht="12.75">
      <c r="A248" t="s">
        <v>229</v>
      </c>
      <c r="B248" t="s">
        <v>782</v>
      </c>
      <c r="C248" t="s">
        <v>803</v>
      </c>
      <c r="D248" t="s">
        <v>804</v>
      </c>
      <c r="E248" t="s">
        <v>815</v>
      </c>
      <c r="F248" t="s">
        <v>815</v>
      </c>
      <c r="G248" t="s">
        <v>816</v>
      </c>
      <c r="H248" s="55">
        <v>8092210.04</v>
      </c>
      <c r="I248" s="55">
        <v>0</v>
      </c>
      <c r="J248" s="55">
        <v>0</v>
      </c>
      <c r="K248" s="55">
        <v>8092210.04</v>
      </c>
      <c r="L248" s="55">
        <v>8023210.04</v>
      </c>
      <c r="M248" s="55">
        <v>69000</v>
      </c>
      <c r="N248" s="55">
        <v>0</v>
      </c>
      <c r="O248" s="55">
        <v>8092210.04</v>
      </c>
      <c r="P248" s="1">
        <v>6</v>
      </c>
    </row>
    <row r="249" spans="1:16" ht="12.75">
      <c r="A249" t="s">
        <v>229</v>
      </c>
      <c r="B249" t="s">
        <v>782</v>
      </c>
      <c r="C249" t="s">
        <v>803</v>
      </c>
      <c r="D249" t="s">
        <v>804</v>
      </c>
      <c r="E249" t="s">
        <v>817</v>
      </c>
      <c r="F249" t="s">
        <v>817</v>
      </c>
      <c r="G249" t="s">
        <v>818</v>
      </c>
      <c r="H249" s="55">
        <v>0</v>
      </c>
      <c r="I249" s="55">
        <v>0</v>
      </c>
      <c r="J249" s="55">
        <v>0</v>
      </c>
      <c r="K249" s="55">
        <v>0</v>
      </c>
      <c r="L249" s="55">
        <v>0</v>
      </c>
      <c r="M249" s="55">
        <v>0</v>
      </c>
      <c r="N249" s="55">
        <v>0</v>
      </c>
      <c r="O249" s="55">
        <v>0</v>
      </c>
      <c r="P249" s="1">
        <v>6</v>
      </c>
    </row>
    <row r="250" spans="1:16" ht="12.75">
      <c r="A250" t="s">
        <v>229</v>
      </c>
      <c r="B250" t="s">
        <v>782</v>
      </c>
      <c r="C250" t="s">
        <v>803</v>
      </c>
      <c r="D250" t="s">
        <v>804</v>
      </c>
      <c r="E250" t="s">
        <v>819</v>
      </c>
      <c r="F250" t="s">
        <v>819</v>
      </c>
      <c r="G250" t="s">
        <v>820</v>
      </c>
      <c r="H250" s="55">
        <v>8837030.88</v>
      </c>
      <c r="I250" s="55">
        <v>276724.31</v>
      </c>
      <c r="J250" s="55">
        <v>0</v>
      </c>
      <c r="K250" s="55">
        <v>9113755.19</v>
      </c>
      <c r="L250" s="55">
        <v>8569398.16</v>
      </c>
      <c r="M250" s="55">
        <v>267632.72</v>
      </c>
      <c r="N250" s="55">
        <v>0</v>
      </c>
      <c r="O250" s="55">
        <v>8837030.88</v>
      </c>
      <c r="P250" s="1">
        <v>6</v>
      </c>
    </row>
    <row r="251" spans="1:16" ht="12.75">
      <c r="A251" t="s">
        <v>229</v>
      </c>
      <c r="B251" t="s">
        <v>782</v>
      </c>
      <c r="C251" t="s">
        <v>803</v>
      </c>
      <c r="D251" t="s">
        <v>804</v>
      </c>
      <c r="E251" t="s">
        <v>821</v>
      </c>
      <c r="F251" t="s">
        <v>821</v>
      </c>
      <c r="G251" t="s">
        <v>822</v>
      </c>
      <c r="H251" s="55">
        <v>25768212.46</v>
      </c>
      <c r="I251" s="55">
        <v>0</v>
      </c>
      <c r="J251" s="55">
        <v>0</v>
      </c>
      <c r="K251" s="55">
        <v>25768212.46</v>
      </c>
      <c r="L251" s="55">
        <v>25768212.46</v>
      </c>
      <c r="M251" s="55">
        <v>0</v>
      </c>
      <c r="N251" s="55">
        <v>0</v>
      </c>
      <c r="O251" s="55">
        <v>25768212.46</v>
      </c>
      <c r="P251" s="1">
        <v>6</v>
      </c>
    </row>
    <row r="252" spans="1:16" ht="12.75">
      <c r="A252" t="s">
        <v>229</v>
      </c>
      <c r="B252" t="s">
        <v>782</v>
      </c>
      <c r="C252" t="s">
        <v>803</v>
      </c>
      <c r="D252" t="s">
        <v>823</v>
      </c>
      <c r="E252" t="s">
        <v>824</v>
      </c>
      <c r="F252" t="s">
        <v>825</v>
      </c>
      <c r="G252" t="s">
        <v>826</v>
      </c>
      <c r="H252" s="55">
        <v>22677050.62</v>
      </c>
      <c r="I252" s="55">
        <v>0</v>
      </c>
      <c r="J252" s="55">
        <v>0</v>
      </c>
      <c r="K252" s="55">
        <v>22677050.62</v>
      </c>
      <c r="L252" s="55">
        <v>22677050.62</v>
      </c>
      <c r="M252" s="55">
        <v>0</v>
      </c>
      <c r="N252" s="55">
        <v>0</v>
      </c>
      <c r="O252" s="55">
        <v>22677050.62</v>
      </c>
      <c r="P252" s="1">
        <v>7</v>
      </c>
    </row>
    <row r="253" spans="1:16" ht="12.75">
      <c r="A253" t="s">
        <v>229</v>
      </c>
      <c r="B253" t="s">
        <v>782</v>
      </c>
      <c r="C253" t="s">
        <v>803</v>
      </c>
      <c r="D253" t="s">
        <v>823</v>
      </c>
      <c r="E253" t="s">
        <v>824</v>
      </c>
      <c r="F253" t="s">
        <v>827</v>
      </c>
      <c r="G253" t="s">
        <v>828</v>
      </c>
      <c r="H253" s="55">
        <v>105921506.14</v>
      </c>
      <c r="I253" s="55">
        <v>0</v>
      </c>
      <c r="J253" s="55">
        <v>0</v>
      </c>
      <c r="K253" s="55">
        <v>105921506.14</v>
      </c>
      <c r="L253" s="55">
        <v>105235410.78</v>
      </c>
      <c r="M253" s="55">
        <v>1285717.92</v>
      </c>
      <c r="N253" s="55">
        <v>599622.56</v>
      </c>
      <c r="O253" s="55">
        <v>105921506.14</v>
      </c>
      <c r="P253" s="1">
        <v>7</v>
      </c>
    </row>
    <row r="254" spans="1:16" ht="12.75">
      <c r="A254" t="s">
        <v>229</v>
      </c>
      <c r="B254" t="s">
        <v>782</v>
      </c>
      <c r="C254" t="s">
        <v>803</v>
      </c>
      <c r="D254" t="s">
        <v>823</v>
      </c>
      <c r="E254" t="s">
        <v>824</v>
      </c>
      <c r="F254" t="s">
        <v>829</v>
      </c>
      <c r="G254" t="s">
        <v>830</v>
      </c>
      <c r="H254" s="55">
        <v>7859493.9</v>
      </c>
      <c r="I254" s="55">
        <v>0</v>
      </c>
      <c r="J254" s="55">
        <v>0</v>
      </c>
      <c r="K254" s="55">
        <v>7859493.9</v>
      </c>
      <c r="L254" s="55">
        <v>7742188.67</v>
      </c>
      <c r="M254" s="55">
        <v>117305.23</v>
      </c>
      <c r="N254" s="55">
        <v>0</v>
      </c>
      <c r="O254" s="55">
        <v>7859493.9</v>
      </c>
      <c r="P254" s="1">
        <v>7</v>
      </c>
    </row>
    <row r="255" spans="1:16" ht="12.75">
      <c r="A255" t="s">
        <v>229</v>
      </c>
      <c r="B255" t="s">
        <v>782</v>
      </c>
      <c r="C255" t="s">
        <v>803</v>
      </c>
      <c r="D255" t="s">
        <v>823</v>
      </c>
      <c r="E255" t="s">
        <v>824</v>
      </c>
      <c r="F255" t="s">
        <v>831</v>
      </c>
      <c r="G255" t="s">
        <v>832</v>
      </c>
      <c r="H255" s="55">
        <v>7986782.23</v>
      </c>
      <c r="I255" s="55">
        <v>0</v>
      </c>
      <c r="J255" s="55">
        <v>0</v>
      </c>
      <c r="K255" s="55">
        <v>7986782.23</v>
      </c>
      <c r="L255" s="55">
        <v>7986782.23</v>
      </c>
      <c r="M255" s="55">
        <v>0</v>
      </c>
      <c r="N255" s="55">
        <v>0</v>
      </c>
      <c r="O255" s="55">
        <v>7986782.23</v>
      </c>
      <c r="P255" s="1">
        <v>7</v>
      </c>
    </row>
    <row r="256" spans="1:16" ht="12.75">
      <c r="A256" t="s">
        <v>229</v>
      </c>
      <c r="B256" t="s">
        <v>782</v>
      </c>
      <c r="C256" t="s">
        <v>803</v>
      </c>
      <c r="D256" t="s">
        <v>823</v>
      </c>
      <c r="E256" t="s">
        <v>824</v>
      </c>
      <c r="F256" t="s">
        <v>833</v>
      </c>
      <c r="G256" t="s">
        <v>834</v>
      </c>
      <c r="H256" s="55">
        <v>11435809.81</v>
      </c>
      <c r="I256" s="55">
        <v>0</v>
      </c>
      <c r="J256" s="55">
        <v>0</v>
      </c>
      <c r="K256" s="55">
        <v>11435809.81</v>
      </c>
      <c r="L256" s="55">
        <v>11435809.81</v>
      </c>
      <c r="M256" s="55">
        <v>23570.69</v>
      </c>
      <c r="N256" s="55">
        <v>23570.69</v>
      </c>
      <c r="O256" s="55">
        <v>11435809.81</v>
      </c>
      <c r="P256" s="1">
        <v>7</v>
      </c>
    </row>
    <row r="257" spans="1:16" ht="12.75">
      <c r="A257" t="s">
        <v>229</v>
      </c>
      <c r="B257" t="s">
        <v>782</v>
      </c>
      <c r="C257" t="s">
        <v>803</v>
      </c>
      <c r="D257" t="s">
        <v>823</v>
      </c>
      <c r="E257" t="s">
        <v>824</v>
      </c>
      <c r="F257" t="s">
        <v>835</v>
      </c>
      <c r="G257" t="s">
        <v>836</v>
      </c>
      <c r="H257" s="55">
        <v>12740955.49</v>
      </c>
      <c r="I257" s="55">
        <v>0</v>
      </c>
      <c r="J257" s="55">
        <v>0</v>
      </c>
      <c r="K257" s="55">
        <v>12740955.49</v>
      </c>
      <c r="L257" s="55">
        <v>12740955.49</v>
      </c>
      <c r="M257" s="55">
        <v>0</v>
      </c>
      <c r="N257" s="55">
        <v>0</v>
      </c>
      <c r="O257" s="55">
        <v>12740955.49</v>
      </c>
      <c r="P257" s="1">
        <v>7</v>
      </c>
    </row>
    <row r="258" spans="1:16" ht="12.75">
      <c r="A258" t="s">
        <v>229</v>
      </c>
      <c r="B258" t="s">
        <v>782</v>
      </c>
      <c r="C258" t="s">
        <v>803</v>
      </c>
      <c r="D258" t="s">
        <v>823</v>
      </c>
      <c r="E258" t="s">
        <v>824</v>
      </c>
      <c r="F258" t="s">
        <v>837</v>
      </c>
      <c r="G258" t="s">
        <v>838</v>
      </c>
      <c r="H258" s="55">
        <v>76392701.64</v>
      </c>
      <c r="I258" s="55">
        <v>0</v>
      </c>
      <c r="J258" s="55">
        <v>0</v>
      </c>
      <c r="K258" s="55">
        <v>76392701.64</v>
      </c>
      <c r="L258" s="55">
        <v>72022237.72</v>
      </c>
      <c r="M258" s="55">
        <v>4370463.92</v>
      </c>
      <c r="N258" s="55">
        <v>0</v>
      </c>
      <c r="O258" s="55">
        <v>76392701.64</v>
      </c>
      <c r="P258" s="1">
        <v>7</v>
      </c>
    </row>
    <row r="259" spans="1:16" ht="12.75">
      <c r="A259" t="s">
        <v>229</v>
      </c>
      <c r="B259" t="s">
        <v>782</v>
      </c>
      <c r="C259" t="s">
        <v>803</v>
      </c>
      <c r="D259" t="s">
        <v>823</v>
      </c>
      <c r="E259" t="s">
        <v>824</v>
      </c>
      <c r="F259" t="s">
        <v>839</v>
      </c>
      <c r="G259" t="s">
        <v>840</v>
      </c>
      <c r="H259" s="55">
        <v>5509293.06</v>
      </c>
      <c r="I259" s="55">
        <v>0</v>
      </c>
      <c r="J259" s="55">
        <v>0</v>
      </c>
      <c r="K259" s="55">
        <v>5509293.06</v>
      </c>
      <c r="L259" s="55">
        <v>5448883.81</v>
      </c>
      <c r="M259" s="55">
        <v>60409.25</v>
      </c>
      <c r="N259" s="55">
        <v>0</v>
      </c>
      <c r="O259" s="55">
        <v>5509293.06</v>
      </c>
      <c r="P259" s="1">
        <v>7</v>
      </c>
    </row>
    <row r="260" spans="1:16" ht="12.75">
      <c r="A260" t="s">
        <v>229</v>
      </c>
      <c r="B260" t="s">
        <v>782</v>
      </c>
      <c r="C260" t="s">
        <v>803</v>
      </c>
      <c r="D260" t="s">
        <v>823</v>
      </c>
      <c r="E260" t="s">
        <v>824</v>
      </c>
      <c r="F260" t="s">
        <v>841</v>
      </c>
      <c r="G260" t="s">
        <v>842</v>
      </c>
      <c r="H260" s="55">
        <v>16917497.28</v>
      </c>
      <c r="I260" s="55">
        <v>0</v>
      </c>
      <c r="J260" s="55">
        <v>0</v>
      </c>
      <c r="K260" s="55">
        <v>16917497.28</v>
      </c>
      <c r="L260" s="55">
        <v>16381000.59</v>
      </c>
      <c r="M260" s="55">
        <v>536496.69</v>
      </c>
      <c r="N260" s="55">
        <v>0</v>
      </c>
      <c r="O260" s="55">
        <v>16917497.28</v>
      </c>
      <c r="P260" s="1">
        <v>7</v>
      </c>
    </row>
    <row r="261" spans="1:16" ht="12.75">
      <c r="A261" t="s">
        <v>229</v>
      </c>
      <c r="B261" t="s">
        <v>782</v>
      </c>
      <c r="C261" t="s">
        <v>803</v>
      </c>
      <c r="D261" t="s">
        <v>823</v>
      </c>
      <c r="E261" t="s">
        <v>824</v>
      </c>
      <c r="F261" t="s">
        <v>843</v>
      </c>
      <c r="G261" t="s">
        <v>844</v>
      </c>
      <c r="H261" s="55">
        <v>1024049.27</v>
      </c>
      <c r="I261" s="55">
        <v>0</v>
      </c>
      <c r="J261" s="55">
        <v>0</v>
      </c>
      <c r="K261" s="55">
        <v>1024049.27</v>
      </c>
      <c r="L261" s="55">
        <v>1024049.27</v>
      </c>
      <c r="M261" s="55">
        <v>0</v>
      </c>
      <c r="N261" s="55">
        <v>0</v>
      </c>
      <c r="O261" s="55">
        <v>1024049.27</v>
      </c>
      <c r="P261" s="1">
        <v>7</v>
      </c>
    </row>
    <row r="262" spans="1:16" ht="12.75">
      <c r="A262" t="s">
        <v>229</v>
      </c>
      <c r="B262" t="s">
        <v>782</v>
      </c>
      <c r="C262" t="s">
        <v>803</v>
      </c>
      <c r="D262" t="s">
        <v>823</v>
      </c>
      <c r="E262" t="s">
        <v>824</v>
      </c>
      <c r="F262" t="s">
        <v>845</v>
      </c>
      <c r="G262" t="s">
        <v>846</v>
      </c>
      <c r="H262" s="55">
        <v>17254774.36</v>
      </c>
      <c r="I262" s="55">
        <v>0</v>
      </c>
      <c r="J262" s="55">
        <v>0</v>
      </c>
      <c r="K262" s="55">
        <v>17254774.36</v>
      </c>
      <c r="L262" s="55">
        <v>16585338.04</v>
      </c>
      <c r="M262" s="55">
        <v>669436.32</v>
      </c>
      <c r="N262" s="55">
        <v>0</v>
      </c>
      <c r="O262" s="55">
        <v>17254774.36</v>
      </c>
      <c r="P262" s="1">
        <v>7</v>
      </c>
    </row>
    <row r="263" spans="1:16" ht="12.75">
      <c r="A263" t="s">
        <v>229</v>
      </c>
      <c r="B263" t="s">
        <v>782</v>
      </c>
      <c r="C263" t="s">
        <v>803</v>
      </c>
      <c r="D263" t="s">
        <v>823</v>
      </c>
      <c r="E263" t="s">
        <v>824</v>
      </c>
      <c r="F263" t="s">
        <v>847</v>
      </c>
      <c r="G263" t="s">
        <v>848</v>
      </c>
      <c r="H263" s="55">
        <v>48532738.21</v>
      </c>
      <c r="I263" s="55">
        <v>0</v>
      </c>
      <c r="J263" s="55">
        <v>0</v>
      </c>
      <c r="K263" s="55">
        <v>48532738.21</v>
      </c>
      <c r="L263" s="55">
        <v>48532738.21</v>
      </c>
      <c r="M263" s="55">
        <v>0</v>
      </c>
      <c r="N263" s="55">
        <v>0</v>
      </c>
      <c r="O263" s="55">
        <v>48532738.21</v>
      </c>
      <c r="P263" s="1">
        <v>7</v>
      </c>
    </row>
    <row r="264" spans="1:16" ht="12.75">
      <c r="A264" t="s">
        <v>229</v>
      </c>
      <c r="B264" t="s">
        <v>782</v>
      </c>
      <c r="C264" t="s">
        <v>803</v>
      </c>
      <c r="D264" t="s">
        <v>823</v>
      </c>
      <c r="E264" t="s">
        <v>824</v>
      </c>
      <c r="F264" t="s">
        <v>849</v>
      </c>
      <c r="G264" t="s">
        <v>850</v>
      </c>
      <c r="H264" s="55">
        <v>1180662.54</v>
      </c>
      <c r="I264" s="55">
        <v>0</v>
      </c>
      <c r="J264" s="55">
        <v>0</v>
      </c>
      <c r="K264" s="55">
        <v>1180662.54</v>
      </c>
      <c r="L264" s="55">
        <v>1180662.54</v>
      </c>
      <c r="M264" s="55">
        <v>0</v>
      </c>
      <c r="N264" s="55">
        <v>0</v>
      </c>
      <c r="O264" s="55">
        <v>1180662.54</v>
      </c>
      <c r="P264" s="1">
        <v>7</v>
      </c>
    </row>
    <row r="265" spans="1:16" ht="12.75">
      <c r="A265" t="s">
        <v>229</v>
      </c>
      <c r="B265" t="s">
        <v>782</v>
      </c>
      <c r="C265" t="s">
        <v>803</v>
      </c>
      <c r="D265" t="s">
        <v>851</v>
      </c>
      <c r="E265" t="s">
        <v>852</v>
      </c>
      <c r="F265" t="s">
        <v>853</v>
      </c>
      <c r="G265" t="s">
        <v>854</v>
      </c>
      <c r="H265" s="55">
        <v>1557646298.11</v>
      </c>
      <c r="I265" s="55">
        <v>0</v>
      </c>
      <c r="J265" s="55">
        <v>0</v>
      </c>
      <c r="K265" s="55">
        <v>1557646298.11</v>
      </c>
      <c r="L265" s="55">
        <v>1557646298.11</v>
      </c>
      <c r="M265" s="55">
        <v>0</v>
      </c>
      <c r="N265" s="55">
        <v>0</v>
      </c>
      <c r="O265" s="55">
        <v>1557646298.11</v>
      </c>
      <c r="P265" s="1">
        <v>8</v>
      </c>
    </row>
    <row r="266" spans="1:16" ht="12.75">
      <c r="A266" t="s">
        <v>229</v>
      </c>
      <c r="B266" t="s">
        <v>782</v>
      </c>
      <c r="C266" t="s">
        <v>803</v>
      </c>
      <c r="D266" t="s">
        <v>851</v>
      </c>
      <c r="E266" t="s">
        <v>852</v>
      </c>
      <c r="F266" t="s">
        <v>855</v>
      </c>
      <c r="G266" t="s">
        <v>856</v>
      </c>
      <c r="H266" s="55">
        <v>753397521.07</v>
      </c>
      <c r="I266" s="55">
        <v>0</v>
      </c>
      <c r="J266" s="55">
        <v>0</v>
      </c>
      <c r="K266" s="55">
        <v>753397521.07</v>
      </c>
      <c r="L266" s="55">
        <v>753397521.07</v>
      </c>
      <c r="M266" s="55">
        <v>0</v>
      </c>
      <c r="N266" s="55">
        <v>0</v>
      </c>
      <c r="O266" s="55">
        <v>753397521.07</v>
      </c>
      <c r="P266" s="1">
        <v>8</v>
      </c>
    </row>
    <row r="267" spans="1:16" ht="12.75">
      <c r="A267" t="s">
        <v>229</v>
      </c>
      <c r="B267" t="s">
        <v>782</v>
      </c>
      <c r="C267" t="s">
        <v>803</v>
      </c>
      <c r="D267" t="s">
        <v>851</v>
      </c>
      <c r="E267" t="s">
        <v>852</v>
      </c>
      <c r="F267" t="s">
        <v>857</v>
      </c>
      <c r="G267" t="s">
        <v>858</v>
      </c>
      <c r="H267" s="55">
        <v>10657812.96</v>
      </c>
      <c r="I267" s="55">
        <v>0</v>
      </c>
      <c r="J267" s="55">
        <v>0</v>
      </c>
      <c r="K267" s="55">
        <v>10657812.96</v>
      </c>
      <c r="L267" s="55">
        <v>10657812.96</v>
      </c>
      <c r="M267" s="55">
        <v>0</v>
      </c>
      <c r="N267" s="55">
        <v>0</v>
      </c>
      <c r="O267" s="55">
        <v>10657812.96</v>
      </c>
      <c r="P267" s="1">
        <v>8</v>
      </c>
    </row>
    <row r="268" spans="1:16" ht="12.75">
      <c r="A268" t="s">
        <v>229</v>
      </c>
      <c r="B268" t="s">
        <v>782</v>
      </c>
      <c r="C268" t="s">
        <v>803</v>
      </c>
      <c r="D268" t="s">
        <v>859</v>
      </c>
      <c r="E268" t="s">
        <v>860</v>
      </c>
      <c r="F268" t="s">
        <v>861</v>
      </c>
      <c r="G268" t="s">
        <v>862</v>
      </c>
      <c r="H268" s="55">
        <v>569014.22</v>
      </c>
      <c r="I268" s="55">
        <v>0</v>
      </c>
      <c r="J268" s="55">
        <v>0</v>
      </c>
      <c r="K268" s="55">
        <v>569014.22</v>
      </c>
      <c r="L268" s="55">
        <v>569014.22</v>
      </c>
      <c r="M268" s="55">
        <v>0</v>
      </c>
      <c r="N268" s="55">
        <v>0</v>
      </c>
      <c r="O268" s="55">
        <v>569014.22</v>
      </c>
      <c r="P268" s="1">
        <v>9</v>
      </c>
    </row>
    <row r="269" spans="1:16" ht="12.75">
      <c r="A269" t="s">
        <v>229</v>
      </c>
      <c r="B269" t="s">
        <v>782</v>
      </c>
      <c r="C269" t="s">
        <v>803</v>
      </c>
      <c r="D269" t="s">
        <v>859</v>
      </c>
      <c r="E269" t="s">
        <v>860</v>
      </c>
      <c r="F269" t="s">
        <v>863</v>
      </c>
      <c r="G269" t="s">
        <v>864</v>
      </c>
      <c r="H269" s="55">
        <v>4337757.65</v>
      </c>
      <c r="I269" s="55">
        <v>0</v>
      </c>
      <c r="J269" s="55">
        <v>0</v>
      </c>
      <c r="K269" s="55">
        <v>4337757.65</v>
      </c>
      <c r="L269" s="55">
        <v>4337757.65</v>
      </c>
      <c r="M269" s="55">
        <v>0</v>
      </c>
      <c r="N269" s="55">
        <v>0</v>
      </c>
      <c r="O269" s="55">
        <v>4337757.65</v>
      </c>
      <c r="P269" s="1">
        <v>9</v>
      </c>
    </row>
    <row r="270" spans="1:16" ht="12.75">
      <c r="A270" t="s">
        <v>229</v>
      </c>
      <c r="B270" t="s">
        <v>782</v>
      </c>
      <c r="C270" t="s">
        <v>803</v>
      </c>
      <c r="D270" t="s">
        <v>859</v>
      </c>
      <c r="E270" t="s">
        <v>865</v>
      </c>
      <c r="F270" t="s">
        <v>865</v>
      </c>
      <c r="G270" t="s">
        <v>866</v>
      </c>
      <c r="H270" s="55">
        <v>444402</v>
      </c>
      <c r="I270" s="55">
        <v>0</v>
      </c>
      <c r="J270" s="55">
        <v>0</v>
      </c>
      <c r="K270" s="55">
        <v>444402</v>
      </c>
      <c r="L270" s="55">
        <v>344402</v>
      </c>
      <c r="M270" s="55">
        <v>100000</v>
      </c>
      <c r="N270" s="55">
        <v>0</v>
      </c>
      <c r="O270" s="55">
        <v>444402</v>
      </c>
      <c r="P270" s="1">
        <v>9</v>
      </c>
    </row>
    <row r="271" spans="1:16" ht="12.75">
      <c r="A271" t="s">
        <v>229</v>
      </c>
      <c r="B271" t="s">
        <v>782</v>
      </c>
      <c r="C271" t="s">
        <v>803</v>
      </c>
      <c r="D271" t="s">
        <v>867</v>
      </c>
      <c r="E271" t="s">
        <v>868</v>
      </c>
      <c r="F271" t="s">
        <v>868</v>
      </c>
      <c r="G271" t="s">
        <v>869</v>
      </c>
      <c r="H271" s="55">
        <v>9098063.73</v>
      </c>
      <c r="I271" s="55">
        <v>183858.98</v>
      </c>
      <c r="J271" s="55">
        <v>0</v>
      </c>
      <c r="K271" s="55">
        <v>9281922.71</v>
      </c>
      <c r="L271" s="55">
        <v>8905289.25</v>
      </c>
      <c r="M271" s="55">
        <v>192774.48</v>
      </c>
      <c r="N271" s="55">
        <v>0</v>
      </c>
      <c r="O271" s="55">
        <v>9098063.73</v>
      </c>
      <c r="P271" s="1">
        <v>10</v>
      </c>
    </row>
    <row r="272" spans="1:16" ht="12.75">
      <c r="A272" t="s">
        <v>229</v>
      </c>
      <c r="B272" t="s">
        <v>782</v>
      </c>
      <c r="C272" t="s">
        <v>803</v>
      </c>
      <c r="D272" t="s">
        <v>867</v>
      </c>
      <c r="E272" t="s">
        <v>870</v>
      </c>
      <c r="F272" t="s">
        <v>870</v>
      </c>
      <c r="G272" t="s">
        <v>871</v>
      </c>
      <c r="H272" s="55">
        <v>17451294</v>
      </c>
      <c r="I272" s="55">
        <v>937179.15</v>
      </c>
      <c r="J272" s="55">
        <v>0</v>
      </c>
      <c r="K272" s="55">
        <v>18388473.15</v>
      </c>
      <c r="L272" s="55">
        <v>16503026.879999999</v>
      </c>
      <c r="M272" s="55">
        <v>948267.12</v>
      </c>
      <c r="N272" s="55">
        <v>0</v>
      </c>
      <c r="O272" s="55">
        <v>17451294</v>
      </c>
      <c r="P272" s="1">
        <v>10</v>
      </c>
    </row>
    <row r="273" spans="1:16" ht="12.75">
      <c r="A273" t="s">
        <v>229</v>
      </c>
      <c r="B273" t="s">
        <v>782</v>
      </c>
      <c r="C273" t="s">
        <v>803</v>
      </c>
      <c r="D273" t="s">
        <v>872</v>
      </c>
      <c r="E273" t="s">
        <v>873</v>
      </c>
      <c r="F273" t="s">
        <v>874</v>
      </c>
      <c r="G273" t="s">
        <v>875</v>
      </c>
      <c r="H273" s="55">
        <v>490498515.98</v>
      </c>
      <c r="I273" s="55">
        <v>1377533.28</v>
      </c>
      <c r="J273" s="55">
        <v>0</v>
      </c>
      <c r="K273" s="55">
        <v>491876049.26</v>
      </c>
      <c r="L273" s="55">
        <v>488944484.18</v>
      </c>
      <c r="M273" s="55">
        <v>1554031.8</v>
      </c>
      <c r="N273" s="55">
        <v>0</v>
      </c>
      <c r="O273" s="55">
        <v>490498515.98</v>
      </c>
      <c r="P273" s="1">
        <v>10</v>
      </c>
    </row>
    <row r="274" spans="1:16" ht="12.75">
      <c r="A274" t="s">
        <v>229</v>
      </c>
      <c r="B274" t="s">
        <v>782</v>
      </c>
      <c r="C274" t="s">
        <v>803</v>
      </c>
      <c r="D274" t="s">
        <v>872</v>
      </c>
      <c r="E274" t="s">
        <v>873</v>
      </c>
      <c r="F274" t="s">
        <v>876</v>
      </c>
      <c r="G274" t="s">
        <v>877</v>
      </c>
      <c r="H274" s="55">
        <v>201492.49</v>
      </c>
      <c r="I274" s="55">
        <v>16867.4</v>
      </c>
      <c r="J274" s="55">
        <v>0</v>
      </c>
      <c r="K274" s="55">
        <v>218359.89</v>
      </c>
      <c r="L274" s="55">
        <v>186602.18</v>
      </c>
      <c r="M274" s="55">
        <v>14890.31</v>
      </c>
      <c r="N274" s="55">
        <v>0</v>
      </c>
      <c r="O274" s="55">
        <v>201492.49</v>
      </c>
      <c r="P274" s="1">
        <v>10</v>
      </c>
    </row>
    <row r="275" spans="1:16" ht="12.75">
      <c r="A275" t="s">
        <v>229</v>
      </c>
      <c r="B275" t="s">
        <v>782</v>
      </c>
      <c r="C275" t="s">
        <v>803</v>
      </c>
      <c r="D275" t="s">
        <v>872</v>
      </c>
      <c r="E275" t="s">
        <v>878</v>
      </c>
      <c r="F275" t="s">
        <v>879</v>
      </c>
      <c r="G275" t="s">
        <v>880</v>
      </c>
      <c r="H275" s="55">
        <v>13931441.47</v>
      </c>
      <c r="I275" s="55">
        <v>158222.24</v>
      </c>
      <c r="J275" s="55">
        <v>0</v>
      </c>
      <c r="K275" s="55">
        <v>14089663.71</v>
      </c>
      <c r="L275" s="55">
        <v>12670179.49</v>
      </c>
      <c r="M275" s="55">
        <v>1261261.98</v>
      </c>
      <c r="N275" s="55">
        <v>0</v>
      </c>
      <c r="O275" s="55">
        <v>13931441.47</v>
      </c>
      <c r="P275" s="1">
        <v>10</v>
      </c>
    </row>
    <row r="276" spans="1:16" ht="12.75">
      <c r="A276" t="s">
        <v>229</v>
      </c>
      <c r="B276" t="s">
        <v>782</v>
      </c>
      <c r="C276" t="s">
        <v>803</v>
      </c>
      <c r="D276" t="s">
        <v>872</v>
      </c>
      <c r="E276" t="s">
        <v>878</v>
      </c>
      <c r="F276" t="s">
        <v>881</v>
      </c>
      <c r="G276" t="s">
        <v>882</v>
      </c>
      <c r="H276" s="55">
        <v>4522743.45</v>
      </c>
      <c r="I276" s="55">
        <v>137965.09</v>
      </c>
      <c r="J276" s="55">
        <v>0</v>
      </c>
      <c r="K276" s="55">
        <v>4660708.54</v>
      </c>
      <c r="L276" s="55">
        <v>4378911.28</v>
      </c>
      <c r="M276" s="55">
        <v>143832.17</v>
      </c>
      <c r="N276" s="55">
        <v>0</v>
      </c>
      <c r="O276" s="55">
        <v>4522743.45</v>
      </c>
      <c r="P276" s="1">
        <v>10</v>
      </c>
    </row>
    <row r="277" spans="1:16" ht="12.75">
      <c r="A277" t="s">
        <v>229</v>
      </c>
      <c r="B277" t="s">
        <v>782</v>
      </c>
      <c r="C277" t="s">
        <v>803</v>
      </c>
      <c r="D277" t="s">
        <v>872</v>
      </c>
      <c r="E277" t="s">
        <v>878</v>
      </c>
      <c r="F277" t="s">
        <v>883</v>
      </c>
      <c r="G277" t="s">
        <v>884</v>
      </c>
      <c r="H277" s="55">
        <v>7907507.37</v>
      </c>
      <c r="I277" s="55">
        <v>362124.02</v>
      </c>
      <c r="J277" s="55">
        <v>0</v>
      </c>
      <c r="K277" s="55">
        <v>8269631.39</v>
      </c>
      <c r="L277" s="55">
        <v>7571254.16</v>
      </c>
      <c r="M277" s="55">
        <v>336253.21</v>
      </c>
      <c r="N277" s="55">
        <v>0</v>
      </c>
      <c r="O277" s="55">
        <v>7907507.37</v>
      </c>
      <c r="P277" s="1">
        <v>10</v>
      </c>
    </row>
    <row r="278" spans="1:16" ht="12.75">
      <c r="A278" t="s">
        <v>229</v>
      </c>
      <c r="B278" t="s">
        <v>782</v>
      </c>
      <c r="C278" t="s">
        <v>803</v>
      </c>
      <c r="D278" t="s">
        <v>885</v>
      </c>
      <c r="E278" t="s">
        <v>886</v>
      </c>
      <c r="F278" t="s">
        <v>886</v>
      </c>
      <c r="G278" t="s">
        <v>887</v>
      </c>
      <c r="H278" s="55">
        <v>31600634.7</v>
      </c>
      <c r="I278" s="55">
        <v>895680.7</v>
      </c>
      <c r="J278" s="55">
        <v>0</v>
      </c>
      <c r="K278" s="55">
        <v>32496315.4</v>
      </c>
      <c r="L278" s="55">
        <v>30868491.45</v>
      </c>
      <c r="M278" s="55">
        <v>732143.25</v>
      </c>
      <c r="N278" s="55">
        <v>0</v>
      </c>
      <c r="O278" s="55">
        <v>31600634.7</v>
      </c>
      <c r="P278" s="1">
        <v>10</v>
      </c>
    </row>
    <row r="279" spans="1:16" ht="12.75">
      <c r="A279" t="s">
        <v>229</v>
      </c>
      <c r="B279" t="s">
        <v>782</v>
      </c>
      <c r="C279" t="s">
        <v>803</v>
      </c>
      <c r="D279" t="s">
        <v>888</v>
      </c>
      <c r="E279" t="s">
        <v>889</v>
      </c>
      <c r="F279" t="s">
        <v>889</v>
      </c>
      <c r="G279" t="s">
        <v>890</v>
      </c>
      <c r="H279" s="55">
        <v>17045562.58</v>
      </c>
      <c r="I279" s="55">
        <v>224156.74</v>
      </c>
      <c r="J279" s="55">
        <v>0</v>
      </c>
      <c r="K279" s="55">
        <v>17269719.32</v>
      </c>
      <c r="L279" s="55">
        <v>16693466.620000001</v>
      </c>
      <c r="M279" s="55">
        <v>380805.96</v>
      </c>
      <c r="N279" s="55">
        <v>28710</v>
      </c>
      <c r="O279" s="55">
        <v>17045562.58</v>
      </c>
      <c r="P279" s="1">
        <v>10</v>
      </c>
    </row>
    <row r="280" spans="1:16" ht="12.75">
      <c r="A280" t="s">
        <v>229</v>
      </c>
      <c r="B280" t="s">
        <v>782</v>
      </c>
      <c r="C280" t="s">
        <v>803</v>
      </c>
      <c r="D280" t="s">
        <v>891</v>
      </c>
      <c r="E280" t="s">
        <v>892</v>
      </c>
      <c r="F280" t="s">
        <v>892</v>
      </c>
      <c r="G280" t="s">
        <v>893</v>
      </c>
      <c r="H280" s="55">
        <v>2803144.67</v>
      </c>
      <c r="I280" s="55">
        <v>930207.9</v>
      </c>
      <c r="J280" s="55">
        <v>55489.48</v>
      </c>
      <c r="K280" s="55">
        <v>3677863.09</v>
      </c>
      <c r="L280" s="55">
        <v>2082947.63</v>
      </c>
      <c r="M280" s="55">
        <v>824169.84</v>
      </c>
      <c r="N280" s="55">
        <v>103972.8</v>
      </c>
      <c r="O280" s="55">
        <v>2803144.67</v>
      </c>
      <c r="P280" s="1">
        <v>10</v>
      </c>
    </row>
    <row r="281" spans="1:16" ht="12.75">
      <c r="A281" t="s">
        <v>229</v>
      </c>
      <c r="B281" t="s">
        <v>782</v>
      </c>
      <c r="C281" t="s">
        <v>803</v>
      </c>
      <c r="D281" t="s">
        <v>891</v>
      </c>
      <c r="E281" t="s">
        <v>894</v>
      </c>
      <c r="F281" t="s">
        <v>894</v>
      </c>
      <c r="G281" t="s">
        <v>895</v>
      </c>
      <c r="H281" s="55">
        <v>16172404.18</v>
      </c>
      <c r="I281" s="55">
        <v>1253197</v>
      </c>
      <c r="J281" s="55">
        <v>0</v>
      </c>
      <c r="K281" s="55">
        <v>17425601.18</v>
      </c>
      <c r="L281" s="55">
        <v>15665621.280000001</v>
      </c>
      <c r="M281" s="55">
        <v>1005294.6</v>
      </c>
      <c r="N281" s="55">
        <v>498511.7</v>
      </c>
      <c r="O281" s="55">
        <v>16172404.18</v>
      </c>
      <c r="P281" s="1">
        <v>10</v>
      </c>
    </row>
    <row r="282" spans="1:16" ht="12.75">
      <c r="A282" t="s">
        <v>229</v>
      </c>
      <c r="B282" t="s">
        <v>782</v>
      </c>
      <c r="C282" t="s">
        <v>803</v>
      </c>
      <c r="D282" t="s">
        <v>891</v>
      </c>
      <c r="E282" t="s">
        <v>896</v>
      </c>
      <c r="F282" t="s">
        <v>896</v>
      </c>
      <c r="G282" t="s">
        <v>897</v>
      </c>
      <c r="H282" s="55">
        <v>7387.88</v>
      </c>
      <c r="I282" s="55">
        <v>0</v>
      </c>
      <c r="J282" s="55">
        <v>0</v>
      </c>
      <c r="K282" s="55">
        <v>7387.88</v>
      </c>
      <c r="L282" s="55">
        <v>7387.88</v>
      </c>
      <c r="M282" s="55">
        <v>0</v>
      </c>
      <c r="N282" s="55">
        <v>0</v>
      </c>
      <c r="O282" s="55">
        <v>7387.88</v>
      </c>
      <c r="P282" s="1">
        <v>10</v>
      </c>
    </row>
    <row r="283" spans="1:16" ht="12.75">
      <c r="A283" t="s">
        <v>229</v>
      </c>
      <c r="B283" t="s">
        <v>782</v>
      </c>
      <c r="C283" t="s">
        <v>803</v>
      </c>
      <c r="D283" t="s">
        <v>898</v>
      </c>
      <c r="E283" t="s">
        <v>899</v>
      </c>
      <c r="F283" t="s">
        <v>900</v>
      </c>
      <c r="G283" t="s">
        <v>901</v>
      </c>
      <c r="H283" s="55">
        <v>18200858.55</v>
      </c>
      <c r="I283" s="55">
        <v>0</v>
      </c>
      <c r="J283" s="55">
        <v>0</v>
      </c>
      <c r="K283" s="55">
        <v>18200858.55</v>
      </c>
      <c r="L283" s="55">
        <v>18189217.14</v>
      </c>
      <c r="M283" s="55">
        <v>11641.41</v>
      </c>
      <c r="N283" s="55">
        <v>0</v>
      </c>
      <c r="O283" s="55">
        <v>18200858.55</v>
      </c>
      <c r="P283" s="1">
        <v>10</v>
      </c>
    </row>
    <row r="284" spans="1:16" ht="12.75">
      <c r="A284" t="s">
        <v>229</v>
      </c>
      <c r="B284" t="s">
        <v>782</v>
      </c>
      <c r="C284" t="s">
        <v>803</v>
      </c>
      <c r="D284" t="s">
        <v>898</v>
      </c>
      <c r="E284" t="s">
        <v>899</v>
      </c>
      <c r="F284" t="s">
        <v>902</v>
      </c>
      <c r="G284" t="s">
        <v>903</v>
      </c>
      <c r="H284" s="55">
        <v>31188123.98</v>
      </c>
      <c r="I284" s="55">
        <v>801282.17</v>
      </c>
      <c r="J284" s="55">
        <v>0</v>
      </c>
      <c r="K284" s="55">
        <v>31989406.15</v>
      </c>
      <c r="L284" s="55">
        <v>30142333.42</v>
      </c>
      <c r="M284" s="55">
        <v>1045790.56</v>
      </c>
      <c r="N284" s="55">
        <v>0</v>
      </c>
      <c r="O284" s="55">
        <v>31188123.98</v>
      </c>
      <c r="P284" s="1">
        <v>10</v>
      </c>
    </row>
    <row r="285" spans="1:16" ht="12.75">
      <c r="A285" t="s">
        <v>229</v>
      </c>
      <c r="B285" t="s">
        <v>782</v>
      </c>
      <c r="C285" t="s">
        <v>803</v>
      </c>
      <c r="D285" t="s">
        <v>898</v>
      </c>
      <c r="E285" t="s">
        <v>899</v>
      </c>
      <c r="F285" t="s">
        <v>904</v>
      </c>
      <c r="G285" t="s">
        <v>905</v>
      </c>
      <c r="H285" s="55">
        <v>0</v>
      </c>
      <c r="I285" s="55">
        <v>1388763.57</v>
      </c>
      <c r="J285" s="55">
        <v>0</v>
      </c>
      <c r="K285" s="55">
        <v>1388763.57</v>
      </c>
      <c r="L285" s="55">
        <v>0</v>
      </c>
      <c r="M285" s="55">
        <v>0</v>
      </c>
      <c r="N285" s="55">
        <v>0</v>
      </c>
      <c r="O285" s="55">
        <v>0</v>
      </c>
      <c r="P285" s="1">
        <v>10</v>
      </c>
    </row>
    <row r="286" spans="1:16" ht="12.75">
      <c r="A286" t="s">
        <v>229</v>
      </c>
      <c r="B286" t="s">
        <v>782</v>
      </c>
      <c r="C286" t="s">
        <v>803</v>
      </c>
      <c r="D286" t="s">
        <v>898</v>
      </c>
      <c r="E286" t="s">
        <v>899</v>
      </c>
      <c r="F286" t="s">
        <v>906</v>
      </c>
      <c r="G286" t="s">
        <v>907</v>
      </c>
      <c r="H286" s="55">
        <v>20689.06</v>
      </c>
      <c r="I286" s="55">
        <v>0</v>
      </c>
      <c r="J286" s="55">
        <v>0</v>
      </c>
      <c r="K286" s="55">
        <v>20689.06</v>
      </c>
      <c r="L286" s="55">
        <v>20689.06</v>
      </c>
      <c r="M286" s="55">
        <v>0</v>
      </c>
      <c r="N286" s="55">
        <v>0</v>
      </c>
      <c r="O286" s="55">
        <v>20689.06</v>
      </c>
      <c r="P286" s="1">
        <v>10</v>
      </c>
    </row>
    <row r="287" spans="1:16" ht="12.75">
      <c r="A287" t="s">
        <v>229</v>
      </c>
      <c r="B287" t="s">
        <v>782</v>
      </c>
      <c r="C287" t="s">
        <v>908</v>
      </c>
      <c r="D287" t="s">
        <v>909</v>
      </c>
      <c r="E287" t="s">
        <v>910</v>
      </c>
      <c r="F287" t="s">
        <v>910</v>
      </c>
      <c r="G287" t="s">
        <v>911</v>
      </c>
      <c r="H287" s="55">
        <v>265807.81</v>
      </c>
      <c r="I287" s="55">
        <v>0</v>
      </c>
      <c r="J287" s="55">
        <v>0</v>
      </c>
      <c r="K287" s="55">
        <v>265807.81</v>
      </c>
      <c r="L287" s="55">
        <v>236223.22</v>
      </c>
      <c r="M287" s="55">
        <v>29584.59</v>
      </c>
      <c r="N287" s="55">
        <v>0</v>
      </c>
      <c r="O287" s="55">
        <v>265807.81</v>
      </c>
      <c r="P287" s="1">
        <v>12</v>
      </c>
    </row>
    <row r="288" spans="1:16" ht="12.75">
      <c r="A288" t="s">
        <v>229</v>
      </c>
      <c r="B288" t="s">
        <v>782</v>
      </c>
      <c r="C288" t="s">
        <v>908</v>
      </c>
      <c r="D288" t="s">
        <v>912</v>
      </c>
      <c r="E288" t="s">
        <v>913</v>
      </c>
      <c r="F288" t="s">
        <v>913</v>
      </c>
      <c r="G288" t="s">
        <v>914</v>
      </c>
      <c r="H288" s="55">
        <v>520056.78</v>
      </c>
      <c r="I288" s="55">
        <v>0</v>
      </c>
      <c r="J288" s="55">
        <v>0</v>
      </c>
      <c r="K288" s="55">
        <v>520056.78</v>
      </c>
      <c r="L288" s="55">
        <v>520056.78</v>
      </c>
      <c r="M288" s="55">
        <v>0</v>
      </c>
      <c r="N288" s="55">
        <v>0</v>
      </c>
      <c r="O288" s="55">
        <v>520056.78</v>
      </c>
      <c r="P288" s="1">
        <v>13</v>
      </c>
    </row>
    <row r="289" spans="1:16" ht="12.75">
      <c r="A289" t="s">
        <v>229</v>
      </c>
      <c r="B289" t="s">
        <v>782</v>
      </c>
      <c r="C289" t="s">
        <v>915</v>
      </c>
      <c r="D289" t="s">
        <v>916</v>
      </c>
      <c r="E289" t="s">
        <v>917</v>
      </c>
      <c r="F289" t="s">
        <v>917</v>
      </c>
      <c r="G289" t="s">
        <v>918</v>
      </c>
      <c r="H289" s="55">
        <v>356756.85</v>
      </c>
      <c r="I289" s="55">
        <v>0</v>
      </c>
      <c r="J289" s="55">
        <v>0</v>
      </c>
      <c r="K289" s="55">
        <v>356756.85</v>
      </c>
      <c r="L289" s="55">
        <v>356756.85</v>
      </c>
      <c r="M289" s="55">
        <v>0</v>
      </c>
      <c r="N289" s="55">
        <v>0</v>
      </c>
      <c r="O289" s="55">
        <v>356756.85</v>
      </c>
      <c r="P289" s="1">
        <v>11</v>
      </c>
    </row>
    <row r="290" spans="1:16" ht="12.75">
      <c r="A290" t="s">
        <v>229</v>
      </c>
      <c r="B290" t="s">
        <v>782</v>
      </c>
      <c r="C290" t="s">
        <v>915</v>
      </c>
      <c r="D290" t="s">
        <v>916</v>
      </c>
      <c r="E290" t="s">
        <v>919</v>
      </c>
      <c r="F290" t="s">
        <v>919</v>
      </c>
      <c r="G290" t="s">
        <v>920</v>
      </c>
      <c r="H290" s="55">
        <v>0</v>
      </c>
      <c r="I290" s="55">
        <v>0</v>
      </c>
      <c r="J290" s="55">
        <v>0</v>
      </c>
      <c r="K290" s="55">
        <v>0</v>
      </c>
      <c r="L290" s="55">
        <v>0</v>
      </c>
      <c r="M290" s="55">
        <v>0</v>
      </c>
      <c r="N290" s="55">
        <v>0</v>
      </c>
      <c r="O290" s="55">
        <v>0</v>
      </c>
      <c r="P290" s="1">
        <v>14</v>
      </c>
    </row>
    <row r="291" spans="1:16" ht="12.75">
      <c r="A291" t="s">
        <v>229</v>
      </c>
      <c r="B291" t="s">
        <v>782</v>
      </c>
      <c r="C291" t="s">
        <v>915</v>
      </c>
      <c r="D291" t="s">
        <v>921</v>
      </c>
      <c r="E291" t="s">
        <v>922</v>
      </c>
      <c r="F291" t="s">
        <v>922</v>
      </c>
      <c r="G291" t="s">
        <v>923</v>
      </c>
      <c r="H291" s="55">
        <v>0</v>
      </c>
      <c r="I291" s="55">
        <v>6303561.42</v>
      </c>
      <c r="J291" s="55">
        <v>28175.32</v>
      </c>
      <c r="K291" s="55">
        <v>6275386.1</v>
      </c>
      <c r="L291" s="55">
        <v>0</v>
      </c>
      <c r="M291" s="55">
        <v>268108.27</v>
      </c>
      <c r="N291" s="55">
        <v>268108.27</v>
      </c>
      <c r="O291" s="55">
        <v>0</v>
      </c>
      <c r="P291" s="1">
        <v>11</v>
      </c>
    </row>
    <row r="292" spans="1:16" ht="12.75">
      <c r="A292" t="s">
        <v>229</v>
      </c>
      <c r="B292" t="s">
        <v>782</v>
      </c>
      <c r="C292" t="s">
        <v>915</v>
      </c>
      <c r="D292" t="s">
        <v>921</v>
      </c>
      <c r="E292" t="s">
        <v>924</v>
      </c>
      <c r="F292" t="s">
        <v>924</v>
      </c>
      <c r="G292" t="s">
        <v>925</v>
      </c>
      <c r="H292" s="55">
        <v>0</v>
      </c>
      <c r="I292" s="55">
        <v>0</v>
      </c>
      <c r="J292" s="55">
        <v>0</v>
      </c>
      <c r="K292" s="55">
        <v>0</v>
      </c>
      <c r="L292" s="55">
        <v>0</v>
      </c>
      <c r="M292" s="55">
        <v>0</v>
      </c>
      <c r="N292" s="55">
        <v>0</v>
      </c>
      <c r="O292" s="55">
        <v>0</v>
      </c>
      <c r="P292" s="1">
        <v>14</v>
      </c>
    </row>
    <row r="293" spans="1:16" ht="12.75">
      <c r="A293" t="s">
        <v>229</v>
      </c>
      <c r="B293" t="s">
        <v>782</v>
      </c>
      <c r="C293" t="s">
        <v>915</v>
      </c>
      <c r="D293" t="s">
        <v>926</v>
      </c>
      <c r="E293" t="s">
        <v>927</v>
      </c>
      <c r="F293" t="s">
        <v>927</v>
      </c>
      <c r="G293" t="s">
        <v>928</v>
      </c>
      <c r="H293" s="55">
        <v>98961218.08</v>
      </c>
      <c r="I293" s="55">
        <v>5478265.5</v>
      </c>
      <c r="J293" s="55">
        <v>3048.19</v>
      </c>
      <c r="K293" s="55">
        <v>104436435.39</v>
      </c>
      <c r="L293" s="55">
        <v>92242435</v>
      </c>
      <c r="M293" s="55">
        <v>6718783.08</v>
      </c>
      <c r="N293" s="55">
        <v>0</v>
      </c>
      <c r="O293" s="55">
        <v>98961218.08</v>
      </c>
      <c r="P293" s="1">
        <v>11</v>
      </c>
    </row>
    <row r="294" spans="1:16" ht="12.75">
      <c r="A294" t="s">
        <v>229</v>
      </c>
      <c r="B294" t="s">
        <v>782</v>
      </c>
      <c r="C294" t="s">
        <v>915</v>
      </c>
      <c r="D294" t="s">
        <v>929</v>
      </c>
      <c r="E294" t="s">
        <v>930</v>
      </c>
      <c r="F294" t="s">
        <v>931</v>
      </c>
      <c r="G294" t="s">
        <v>932</v>
      </c>
      <c r="H294" s="55">
        <v>8054584.44</v>
      </c>
      <c r="I294" s="55">
        <v>0</v>
      </c>
      <c r="J294" s="55">
        <v>0</v>
      </c>
      <c r="K294" s="55">
        <v>8054584.44</v>
      </c>
      <c r="L294" s="55">
        <v>8054584.44</v>
      </c>
      <c r="M294" s="55">
        <v>0</v>
      </c>
      <c r="N294" s="55">
        <v>0</v>
      </c>
      <c r="O294" s="55">
        <v>8054584.44</v>
      </c>
      <c r="P294" s="1">
        <v>11</v>
      </c>
    </row>
    <row r="295" spans="1:16" ht="12.75">
      <c r="A295" t="s">
        <v>229</v>
      </c>
      <c r="B295" t="s">
        <v>782</v>
      </c>
      <c r="C295" t="s">
        <v>915</v>
      </c>
      <c r="D295" t="s">
        <v>929</v>
      </c>
      <c r="E295" t="s">
        <v>930</v>
      </c>
      <c r="F295" t="s">
        <v>933</v>
      </c>
      <c r="G295" t="s">
        <v>934</v>
      </c>
      <c r="H295" s="55">
        <v>145937.99</v>
      </c>
      <c r="I295" s="55">
        <v>0</v>
      </c>
      <c r="J295" s="55">
        <v>0</v>
      </c>
      <c r="K295" s="55">
        <v>145937.99</v>
      </c>
      <c r="L295" s="55">
        <v>145937.99</v>
      </c>
      <c r="M295" s="55">
        <v>0</v>
      </c>
      <c r="N295" s="55">
        <v>0</v>
      </c>
      <c r="O295" s="55">
        <v>145937.99</v>
      </c>
      <c r="P295" s="1">
        <v>11</v>
      </c>
    </row>
    <row r="296" spans="1:16" ht="12.75">
      <c r="A296" t="s">
        <v>229</v>
      </c>
      <c r="B296" t="s">
        <v>782</v>
      </c>
      <c r="C296" t="s">
        <v>915</v>
      </c>
      <c r="D296" t="s">
        <v>935</v>
      </c>
      <c r="E296" t="s">
        <v>936</v>
      </c>
      <c r="F296" t="s">
        <v>936</v>
      </c>
      <c r="G296" t="s">
        <v>937</v>
      </c>
      <c r="H296" s="55">
        <v>0</v>
      </c>
      <c r="I296" s="55">
        <v>0</v>
      </c>
      <c r="J296" s="55">
        <v>0</v>
      </c>
      <c r="K296" s="55">
        <v>0</v>
      </c>
      <c r="L296" s="55">
        <v>0</v>
      </c>
      <c r="M296" s="55">
        <v>0</v>
      </c>
      <c r="N296" s="55">
        <v>0</v>
      </c>
      <c r="O296" s="55">
        <v>0</v>
      </c>
      <c r="P296" s="1">
        <v>0</v>
      </c>
    </row>
    <row r="297" spans="1:16" ht="12.75">
      <c r="A297" t="s">
        <v>229</v>
      </c>
      <c r="B297" t="s">
        <v>782</v>
      </c>
      <c r="C297" t="s">
        <v>915</v>
      </c>
      <c r="D297" t="s">
        <v>938</v>
      </c>
      <c r="E297" t="s">
        <v>939</v>
      </c>
      <c r="F297" t="s">
        <v>939</v>
      </c>
      <c r="G297" t="s">
        <v>940</v>
      </c>
      <c r="H297" s="55">
        <v>619808.31</v>
      </c>
      <c r="I297" s="55">
        <v>0</v>
      </c>
      <c r="J297" s="55">
        <v>0</v>
      </c>
      <c r="K297" s="55">
        <v>619808.31</v>
      </c>
      <c r="L297" s="55">
        <v>619808.31</v>
      </c>
      <c r="M297" s="55">
        <v>0</v>
      </c>
      <c r="N297" s="55">
        <v>0</v>
      </c>
      <c r="O297" s="55">
        <v>619808.31</v>
      </c>
      <c r="P297" s="1">
        <v>11</v>
      </c>
    </row>
    <row r="298" spans="1:16" ht="12.75">
      <c r="A298" t="s">
        <v>229</v>
      </c>
      <c r="B298" t="s">
        <v>782</v>
      </c>
      <c r="C298" t="s">
        <v>915</v>
      </c>
      <c r="D298" t="s">
        <v>938</v>
      </c>
      <c r="E298" t="s">
        <v>941</v>
      </c>
      <c r="F298" t="s">
        <v>941</v>
      </c>
      <c r="G298" t="s">
        <v>942</v>
      </c>
      <c r="H298" s="55">
        <v>0</v>
      </c>
      <c r="I298" s="55">
        <v>0</v>
      </c>
      <c r="J298" s="55">
        <v>0</v>
      </c>
      <c r="K298" s="55">
        <v>0</v>
      </c>
      <c r="L298" s="55">
        <v>0</v>
      </c>
      <c r="M298" s="55">
        <v>0</v>
      </c>
      <c r="N298" s="55">
        <v>0</v>
      </c>
      <c r="O298" s="55">
        <v>0</v>
      </c>
      <c r="P298" s="1">
        <v>14</v>
      </c>
    </row>
    <row r="299" spans="1:16" ht="12.75">
      <c r="A299" t="s">
        <v>229</v>
      </c>
      <c r="B299" t="s">
        <v>782</v>
      </c>
      <c r="C299" t="s">
        <v>943</v>
      </c>
      <c r="D299" t="s">
        <v>944</v>
      </c>
      <c r="E299" t="s">
        <v>945</v>
      </c>
      <c r="F299" t="s">
        <v>946</v>
      </c>
      <c r="G299" t="s">
        <v>947</v>
      </c>
      <c r="H299" s="55">
        <v>1934200.29</v>
      </c>
      <c r="I299" s="55">
        <v>0</v>
      </c>
      <c r="J299" s="55">
        <v>0</v>
      </c>
      <c r="K299" s="55">
        <v>1934200.29</v>
      </c>
      <c r="L299" s="55">
        <v>1934200.29</v>
      </c>
      <c r="M299" s="55">
        <v>0</v>
      </c>
      <c r="N299" s="55">
        <v>0</v>
      </c>
      <c r="O299" s="55">
        <v>1934200.29</v>
      </c>
      <c r="P299" s="1">
        <v>15</v>
      </c>
    </row>
    <row r="300" spans="1:16" ht="12.75">
      <c r="A300" t="s">
        <v>229</v>
      </c>
      <c r="B300" t="s">
        <v>782</v>
      </c>
      <c r="C300" t="s">
        <v>943</v>
      </c>
      <c r="D300" t="s">
        <v>944</v>
      </c>
      <c r="E300" t="s">
        <v>945</v>
      </c>
      <c r="F300" t="s">
        <v>948</v>
      </c>
      <c r="G300" t="s">
        <v>949</v>
      </c>
      <c r="H300" s="55">
        <v>4436776.42</v>
      </c>
      <c r="I300" s="55">
        <v>0</v>
      </c>
      <c r="J300" s="55">
        <v>0</v>
      </c>
      <c r="K300" s="55">
        <v>4436776.42</v>
      </c>
      <c r="L300" s="55">
        <v>4436776.42</v>
      </c>
      <c r="M300" s="55">
        <v>0</v>
      </c>
      <c r="N300" s="55">
        <v>0</v>
      </c>
      <c r="O300" s="55">
        <v>4436776.42</v>
      </c>
      <c r="P300" s="1">
        <v>15</v>
      </c>
    </row>
    <row r="301" spans="1:16" ht="12.75">
      <c r="A301" t="s">
        <v>229</v>
      </c>
      <c r="B301" t="s">
        <v>782</v>
      </c>
      <c r="C301" t="s">
        <v>943</v>
      </c>
      <c r="D301" t="s">
        <v>944</v>
      </c>
      <c r="E301" t="s">
        <v>950</v>
      </c>
      <c r="F301" t="s">
        <v>950</v>
      </c>
      <c r="G301" t="s">
        <v>951</v>
      </c>
      <c r="H301" s="55">
        <v>42762130.84</v>
      </c>
      <c r="I301" s="55">
        <v>0</v>
      </c>
      <c r="J301" s="55">
        <v>0</v>
      </c>
      <c r="K301" s="55">
        <v>42762130.84</v>
      </c>
      <c r="L301" s="55">
        <v>32763130.84</v>
      </c>
      <c r="M301" s="55">
        <v>9999000</v>
      </c>
      <c r="N301" s="55">
        <v>0</v>
      </c>
      <c r="O301" s="55">
        <v>42762130.84</v>
      </c>
      <c r="P301" s="1">
        <v>16</v>
      </c>
    </row>
    <row r="302" spans="1:16" ht="12.75">
      <c r="A302" t="s">
        <v>229</v>
      </c>
      <c r="B302" t="s">
        <v>782</v>
      </c>
      <c r="C302" t="s">
        <v>943</v>
      </c>
      <c r="D302" t="s">
        <v>944</v>
      </c>
      <c r="E302" t="s">
        <v>952</v>
      </c>
      <c r="F302" t="s">
        <v>952</v>
      </c>
      <c r="G302" t="s">
        <v>953</v>
      </c>
      <c r="H302" s="55">
        <v>0</v>
      </c>
      <c r="I302" s="55">
        <v>0</v>
      </c>
      <c r="J302" s="55">
        <v>0</v>
      </c>
      <c r="K302" s="55">
        <v>0</v>
      </c>
      <c r="L302" s="55">
        <v>0</v>
      </c>
      <c r="M302" s="55">
        <v>0</v>
      </c>
      <c r="N302" s="55">
        <v>0</v>
      </c>
      <c r="O302" s="55">
        <v>0</v>
      </c>
      <c r="P302" s="1">
        <v>16</v>
      </c>
    </row>
    <row r="303" spans="1:16" ht="12.75">
      <c r="A303" t="s">
        <v>229</v>
      </c>
      <c r="B303" t="s">
        <v>782</v>
      </c>
      <c r="C303" t="s">
        <v>943</v>
      </c>
      <c r="D303" t="s">
        <v>944</v>
      </c>
      <c r="E303" t="s">
        <v>954</v>
      </c>
      <c r="F303" t="s">
        <v>954</v>
      </c>
      <c r="G303" t="s">
        <v>955</v>
      </c>
      <c r="H303" s="55">
        <v>81625431.63</v>
      </c>
      <c r="I303" s="55">
        <v>549750</v>
      </c>
      <c r="J303" s="55">
        <v>0</v>
      </c>
      <c r="K303" s="55">
        <v>82175181.63</v>
      </c>
      <c r="L303" s="55">
        <v>80975581.63</v>
      </c>
      <c r="M303" s="55">
        <v>649850</v>
      </c>
      <c r="N303" s="55">
        <v>0</v>
      </c>
      <c r="O303" s="55">
        <v>81625431.63</v>
      </c>
      <c r="P303" s="1">
        <v>16</v>
      </c>
    </row>
    <row r="304" spans="1:16" ht="12.75">
      <c r="A304" t="s">
        <v>229</v>
      </c>
      <c r="B304" t="s">
        <v>782</v>
      </c>
      <c r="C304" t="s">
        <v>956</v>
      </c>
      <c r="D304" t="s">
        <v>957</v>
      </c>
      <c r="E304" t="s">
        <v>958</v>
      </c>
      <c r="F304" t="s">
        <v>958</v>
      </c>
      <c r="G304" t="s">
        <v>959</v>
      </c>
      <c r="H304" s="55">
        <v>222.37</v>
      </c>
      <c r="I304" s="55">
        <v>0</v>
      </c>
      <c r="J304" s="55">
        <v>0</v>
      </c>
      <c r="K304" s="55">
        <v>222.37</v>
      </c>
      <c r="L304" s="55">
        <v>222.37</v>
      </c>
      <c r="M304" s="55">
        <v>0</v>
      </c>
      <c r="N304" s="55">
        <v>0</v>
      </c>
      <c r="O304" s="55">
        <v>222.37</v>
      </c>
      <c r="P304" s="1">
        <v>20</v>
      </c>
    </row>
    <row r="305" spans="1:16" ht="12.75">
      <c r="A305" t="s">
        <v>229</v>
      </c>
      <c r="B305" t="s">
        <v>782</v>
      </c>
      <c r="C305" t="s">
        <v>956</v>
      </c>
      <c r="D305" t="s">
        <v>960</v>
      </c>
      <c r="E305" t="s">
        <v>961</v>
      </c>
      <c r="F305" t="s">
        <v>962</v>
      </c>
      <c r="G305" t="s">
        <v>963</v>
      </c>
      <c r="H305" s="55">
        <v>0</v>
      </c>
      <c r="I305" s="55">
        <v>0</v>
      </c>
      <c r="J305" s="55">
        <v>0</v>
      </c>
      <c r="K305" s="55">
        <v>0</v>
      </c>
      <c r="L305" s="55">
        <v>0</v>
      </c>
      <c r="M305" s="55">
        <v>0</v>
      </c>
      <c r="N305" s="55">
        <v>0</v>
      </c>
      <c r="O305" s="55">
        <v>0</v>
      </c>
      <c r="P305" s="1">
        <v>20</v>
      </c>
    </row>
    <row r="306" spans="1:16" ht="12.75">
      <c r="A306" t="s">
        <v>229</v>
      </c>
      <c r="B306" t="s">
        <v>782</v>
      </c>
      <c r="C306" t="s">
        <v>956</v>
      </c>
      <c r="D306" t="s">
        <v>960</v>
      </c>
      <c r="E306" t="s">
        <v>961</v>
      </c>
      <c r="F306" t="s">
        <v>964</v>
      </c>
      <c r="G306" t="s">
        <v>965</v>
      </c>
      <c r="H306" s="55">
        <v>0</v>
      </c>
      <c r="I306" s="55">
        <v>0</v>
      </c>
      <c r="J306" s="55">
        <v>0</v>
      </c>
      <c r="K306" s="55">
        <v>0</v>
      </c>
      <c r="L306" s="55">
        <v>0</v>
      </c>
      <c r="M306" s="55">
        <v>0</v>
      </c>
      <c r="N306" s="55">
        <v>0</v>
      </c>
      <c r="O306" s="55">
        <v>0</v>
      </c>
      <c r="P306" s="1">
        <v>20</v>
      </c>
    </row>
    <row r="307" spans="1:16" ht="12.75">
      <c r="A307" t="s">
        <v>229</v>
      </c>
      <c r="B307" t="s">
        <v>782</v>
      </c>
      <c r="C307" t="s">
        <v>956</v>
      </c>
      <c r="D307" t="s">
        <v>960</v>
      </c>
      <c r="E307" t="s">
        <v>961</v>
      </c>
      <c r="F307" t="s">
        <v>966</v>
      </c>
      <c r="G307" t="s">
        <v>967</v>
      </c>
      <c r="H307" s="55">
        <v>0</v>
      </c>
      <c r="I307" s="55">
        <v>0</v>
      </c>
      <c r="J307" s="55">
        <v>0</v>
      </c>
      <c r="K307" s="55">
        <v>0</v>
      </c>
      <c r="L307" s="55">
        <v>0</v>
      </c>
      <c r="M307" s="55">
        <v>0</v>
      </c>
      <c r="N307" s="55">
        <v>0</v>
      </c>
      <c r="O307" s="55">
        <v>0</v>
      </c>
      <c r="P307" s="1">
        <v>20</v>
      </c>
    </row>
    <row r="308" spans="1:16" ht="12.75">
      <c r="A308" t="s">
        <v>229</v>
      </c>
      <c r="B308" t="s">
        <v>782</v>
      </c>
      <c r="C308" t="s">
        <v>956</v>
      </c>
      <c r="D308" t="s">
        <v>960</v>
      </c>
      <c r="E308" t="s">
        <v>961</v>
      </c>
      <c r="F308" t="s">
        <v>968</v>
      </c>
      <c r="G308" t="s">
        <v>969</v>
      </c>
      <c r="H308" s="55">
        <v>0</v>
      </c>
      <c r="I308" s="55">
        <v>0</v>
      </c>
      <c r="J308" s="55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v>0</v>
      </c>
      <c r="P308" s="1">
        <v>20</v>
      </c>
    </row>
    <row r="309" spans="1:16" ht="12.75">
      <c r="A309" t="s">
        <v>229</v>
      </c>
      <c r="B309" t="s">
        <v>782</v>
      </c>
      <c r="C309" t="s">
        <v>956</v>
      </c>
      <c r="D309" t="s">
        <v>960</v>
      </c>
      <c r="E309" t="s">
        <v>961</v>
      </c>
      <c r="F309" t="s">
        <v>970</v>
      </c>
      <c r="G309" t="s">
        <v>971</v>
      </c>
      <c r="H309" s="55">
        <v>0</v>
      </c>
      <c r="I309" s="55">
        <v>0</v>
      </c>
      <c r="J309" s="55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v>0</v>
      </c>
      <c r="P309" s="1">
        <v>20</v>
      </c>
    </row>
    <row r="310" spans="1:16" ht="12.75">
      <c r="A310" t="s">
        <v>229</v>
      </c>
      <c r="B310" t="s">
        <v>782</v>
      </c>
      <c r="C310" t="s">
        <v>956</v>
      </c>
      <c r="D310" t="s">
        <v>960</v>
      </c>
      <c r="E310" t="s">
        <v>961</v>
      </c>
      <c r="F310" t="s">
        <v>972</v>
      </c>
      <c r="G310" t="s">
        <v>973</v>
      </c>
      <c r="H310" s="55">
        <v>0</v>
      </c>
      <c r="I310" s="55">
        <v>0</v>
      </c>
      <c r="J310" s="55">
        <v>0</v>
      </c>
      <c r="K310" s="55">
        <v>0</v>
      </c>
      <c r="L310" s="55">
        <v>0</v>
      </c>
      <c r="M310" s="55">
        <v>0</v>
      </c>
      <c r="N310" s="55">
        <v>0</v>
      </c>
      <c r="O310" s="55">
        <v>0</v>
      </c>
      <c r="P310" s="1">
        <v>20</v>
      </c>
    </row>
    <row r="311" spans="1:16" ht="12.75">
      <c r="A311" t="s">
        <v>229</v>
      </c>
      <c r="B311" t="s">
        <v>782</v>
      </c>
      <c r="C311" t="s">
        <v>956</v>
      </c>
      <c r="D311" t="s">
        <v>960</v>
      </c>
      <c r="E311" t="s">
        <v>974</v>
      </c>
      <c r="F311" t="s">
        <v>975</v>
      </c>
      <c r="G311" t="s">
        <v>976</v>
      </c>
      <c r="H311" s="55">
        <v>0</v>
      </c>
      <c r="I311" s="55">
        <v>0</v>
      </c>
      <c r="J311" s="55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v>0</v>
      </c>
      <c r="P311" s="1">
        <v>20</v>
      </c>
    </row>
    <row r="312" spans="1:16" ht="12.75">
      <c r="A312" t="s">
        <v>229</v>
      </c>
      <c r="B312" t="s">
        <v>782</v>
      </c>
      <c r="C312" t="s">
        <v>956</v>
      </c>
      <c r="D312" t="s">
        <v>960</v>
      </c>
      <c r="E312" t="s">
        <v>974</v>
      </c>
      <c r="F312" t="s">
        <v>977</v>
      </c>
      <c r="G312" t="s">
        <v>978</v>
      </c>
      <c r="H312" s="55">
        <v>49615242.4</v>
      </c>
      <c r="I312" s="55">
        <v>247119211.31</v>
      </c>
      <c r="J312" s="55">
        <v>173427731.13</v>
      </c>
      <c r="K312" s="55">
        <v>123306722.58</v>
      </c>
      <c r="L312" s="55">
        <v>55785083.53</v>
      </c>
      <c r="M312" s="55">
        <v>243809955.05</v>
      </c>
      <c r="N312" s="55">
        <v>249979796.18</v>
      </c>
      <c r="O312" s="55">
        <v>49615242.4</v>
      </c>
      <c r="P312" s="1">
        <v>20</v>
      </c>
    </row>
    <row r="313" spans="1:16" ht="12.75">
      <c r="A313" t="s">
        <v>229</v>
      </c>
      <c r="B313" t="s">
        <v>782</v>
      </c>
      <c r="C313" t="s">
        <v>956</v>
      </c>
      <c r="D313" t="s">
        <v>960</v>
      </c>
      <c r="E313" t="s">
        <v>979</v>
      </c>
      <c r="F313" t="s">
        <v>979</v>
      </c>
      <c r="G313" t="s">
        <v>980</v>
      </c>
      <c r="H313" s="55">
        <v>0</v>
      </c>
      <c r="I313" s="55">
        <v>0</v>
      </c>
      <c r="J313" s="55">
        <v>0</v>
      </c>
      <c r="K313" s="55">
        <v>0</v>
      </c>
      <c r="L313" s="55">
        <v>0</v>
      </c>
      <c r="M313" s="55">
        <v>0</v>
      </c>
      <c r="N313" s="55">
        <v>0</v>
      </c>
      <c r="O313" s="55">
        <v>0</v>
      </c>
      <c r="P313" s="1">
        <v>20</v>
      </c>
    </row>
    <row r="314" spans="1:16" ht="12.75">
      <c r="A314" t="s">
        <v>229</v>
      </c>
      <c r="B314" t="s">
        <v>782</v>
      </c>
      <c r="C314" t="s">
        <v>956</v>
      </c>
      <c r="D314" t="s">
        <v>981</v>
      </c>
      <c r="E314" t="s">
        <v>982</v>
      </c>
      <c r="F314" t="s">
        <v>982</v>
      </c>
      <c r="G314" t="s">
        <v>983</v>
      </c>
      <c r="H314" s="55">
        <v>881062.8</v>
      </c>
      <c r="I314" s="55">
        <v>259305</v>
      </c>
      <c r="J314" s="55">
        <v>479707</v>
      </c>
      <c r="K314" s="55">
        <v>660660.8</v>
      </c>
      <c r="L314" s="55">
        <v>897914.8</v>
      </c>
      <c r="M314" s="55">
        <v>457801</v>
      </c>
      <c r="N314" s="55">
        <v>474653</v>
      </c>
      <c r="O314" s="55">
        <v>881062.8</v>
      </c>
      <c r="P314" s="1">
        <v>20</v>
      </c>
    </row>
    <row r="315" spans="1:16" ht="12.75">
      <c r="A315" t="s">
        <v>229</v>
      </c>
      <c r="B315" t="s">
        <v>782</v>
      </c>
      <c r="C315" t="s">
        <v>984</v>
      </c>
      <c r="D315" t="s">
        <v>985</v>
      </c>
      <c r="E315" t="s">
        <v>986</v>
      </c>
      <c r="F315" t="s">
        <v>986</v>
      </c>
      <c r="G315" t="s">
        <v>987</v>
      </c>
      <c r="H315" s="55">
        <v>-34596425.730000004</v>
      </c>
      <c r="I315" s="55">
        <v>0</v>
      </c>
      <c r="J315" s="55">
        <v>0</v>
      </c>
      <c r="K315" s="55">
        <v>-34596425.73</v>
      </c>
      <c r="L315" s="55">
        <v>-33984009.21</v>
      </c>
      <c r="M315" s="55">
        <v>0</v>
      </c>
      <c r="N315" s="55">
        <v>612416.52</v>
      </c>
      <c r="O315" s="55">
        <v>-34596425.73</v>
      </c>
      <c r="P315" s="1">
        <v>1</v>
      </c>
    </row>
    <row r="316" spans="1:16" ht="12.75">
      <c r="A316" t="s">
        <v>229</v>
      </c>
      <c r="B316" t="s">
        <v>782</v>
      </c>
      <c r="C316" t="s">
        <v>984</v>
      </c>
      <c r="D316" t="s">
        <v>985</v>
      </c>
      <c r="E316" t="s">
        <v>988</v>
      </c>
      <c r="F316" t="s">
        <v>988</v>
      </c>
      <c r="G316" t="s">
        <v>989</v>
      </c>
      <c r="H316" s="55">
        <v>0</v>
      </c>
      <c r="I316" s="55">
        <v>0</v>
      </c>
      <c r="J316" s="55">
        <v>0</v>
      </c>
      <c r="K316" s="55">
        <v>0</v>
      </c>
      <c r="L316" s="55">
        <v>0</v>
      </c>
      <c r="M316" s="55">
        <v>0</v>
      </c>
      <c r="N316" s="55">
        <v>0</v>
      </c>
      <c r="O316" s="55">
        <v>0</v>
      </c>
      <c r="P316" s="1">
        <v>1</v>
      </c>
    </row>
    <row r="317" spans="1:16" ht="12.75">
      <c r="A317" t="s">
        <v>229</v>
      </c>
      <c r="B317" t="s">
        <v>782</v>
      </c>
      <c r="C317" t="s">
        <v>984</v>
      </c>
      <c r="D317" t="s">
        <v>985</v>
      </c>
      <c r="E317" t="s">
        <v>990</v>
      </c>
      <c r="F317" t="s">
        <v>990</v>
      </c>
      <c r="G317" t="s">
        <v>991</v>
      </c>
      <c r="H317" s="55">
        <v>0</v>
      </c>
      <c r="I317" s="55">
        <v>0</v>
      </c>
      <c r="J317" s="55">
        <v>0</v>
      </c>
      <c r="K317" s="55">
        <v>0</v>
      </c>
      <c r="L317" s="55">
        <v>0</v>
      </c>
      <c r="M317" s="55">
        <v>0</v>
      </c>
      <c r="N317" s="55">
        <v>0</v>
      </c>
      <c r="O317" s="55">
        <v>0</v>
      </c>
      <c r="P317" s="1">
        <v>2</v>
      </c>
    </row>
    <row r="318" spans="1:16" ht="12.75">
      <c r="A318" t="s">
        <v>229</v>
      </c>
      <c r="B318" t="s">
        <v>782</v>
      </c>
      <c r="C318" t="s">
        <v>984</v>
      </c>
      <c r="D318" t="s">
        <v>985</v>
      </c>
      <c r="E318" t="s">
        <v>992</v>
      </c>
      <c r="F318" t="s">
        <v>992</v>
      </c>
      <c r="G318" t="s">
        <v>993</v>
      </c>
      <c r="H318" s="55">
        <v>-191780396.53</v>
      </c>
      <c r="I318" s="55">
        <v>0</v>
      </c>
      <c r="J318" s="55">
        <v>0</v>
      </c>
      <c r="K318" s="55">
        <v>-191780396.53</v>
      </c>
      <c r="L318" s="55">
        <v>-179399935.62</v>
      </c>
      <c r="M318" s="55">
        <v>0</v>
      </c>
      <c r="N318" s="55">
        <v>12380460.91</v>
      </c>
      <c r="O318" s="55">
        <v>-191780396.53</v>
      </c>
      <c r="P318" s="1">
        <v>3</v>
      </c>
    </row>
    <row r="319" spans="1:16" ht="12.75">
      <c r="A319" t="s">
        <v>229</v>
      </c>
      <c r="B319" t="s">
        <v>782</v>
      </c>
      <c r="C319" t="s">
        <v>984</v>
      </c>
      <c r="D319" t="s">
        <v>985</v>
      </c>
      <c r="E319" t="s">
        <v>994</v>
      </c>
      <c r="F319" t="s">
        <v>994</v>
      </c>
      <c r="G319" t="s">
        <v>995</v>
      </c>
      <c r="H319" s="55">
        <v>0</v>
      </c>
      <c r="I319" s="55">
        <v>0</v>
      </c>
      <c r="J319" s="55">
        <v>0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1">
        <v>4</v>
      </c>
    </row>
    <row r="320" spans="1:16" ht="12.75">
      <c r="A320" t="s">
        <v>229</v>
      </c>
      <c r="B320" t="s">
        <v>782</v>
      </c>
      <c r="C320" t="s">
        <v>984</v>
      </c>
      <c r="D320" t="s">
        <v>985</v>
      </c>
      <c r="E320" t="s">
        <v>996</v>
      </c>
      <c r="F320" t="s">
        <v>996</v>
      </c>
      <c r="G320" t="s">
        <v>997</v>
      </c>
      <c r="H320" s="55">
        <v>-992062.94</v>
      </c>
      <c r="I320" s="55">
        <v>0</v>
      </c>
      <c r="J320" s="55">
        <v>0</v>
      </c>
      <c r="K320" s="55">
        <v>-992062.94</v>
      </c>
      <c r="L320" s="55">
        <v>-992062.94</v>
      </c>
      <c r="M320" s="55">
        <v>0</v>
      </c>
      <c r="N320" s="55">
        <v>0</v>
      </c>
      <c r="O320" s="55">
        <v>-992062.94</v>
      </c>
      <c r="P320" s="1">
        <v>5</v>
      </c>
    </row>
    <row r="321" spans="1:16" ht="12.75">
      <c r="A321" t="s">
        <v>229</v>
      </c>
      <c r="B321" t="s">
        <v>782</v>
      </c>
      <c r="C321" t="s">
        <v>984</v>
      </c>
      <c r="D321" t="s">
        <v>998</v>
      </c>
      <c r="E321" t="s">
        <v>999</v>
      </c>
      <c r="F321" t="s">
        <v>999</v>
      </c>
      <c r="G321" t="s">
        <v>1000</v>
      </c>
      <c r="H321" s="55">
        <v>0</v>
      </c>
      <c r="I321" s="55">
        <v>0</v>
      </c>
      <c r="J321" s="55">
        <v>0</v>
      </c>
      <c r="K321" s="55">
        <v>0</v>
      </c>
      <c r="L321" s="55">
        <v>0</v>
      </c>
      <c r="M321" s="55">
        <v>0</v>
      </c>
      <c r="N321" s="55">
        <v>0</v>
      </c>
      <c r="O321" s="55">
        <v>0</v>
      </c>
      <c r="P321" s="1">
        <v>6</v>
      </c>
    </row>
    <row r="322" spans="1:16" ht="12.75">
      <c r="A322" t="s">
        <v>229</v>
      </c>
      <c r="B322" t="s">
        <v>782</v>
      </c>
      <c r="C322" t="s">
        <v>984</v>
      </c>
      <c r="D322" t="s">
        <v>998</v>
      </c>
      <c r="E322" t="s">
        <v>1001</v>
      </c>
      <c r="F322" t="s">
        <v>1002</v>
      </c>
      <c r="G322" t="s">
        <v>1003</v>
      </c>
      <c r="H322" s="55">
        <v>-12540890.49</v>
      </c>
      <c r="I322" s="55">
        <v>0</v>
      </c>
      <c r="J322" s="55">
        <v>0</v>
      </c>
      <c r="K322" s="55">
        <v>-12540890.49</v>
      </c>
      <c r="L322" s="55">
        <v>-11548440.34</v>
      </c>
      <c r="M322" s="55">
        <v>0</v>
      </c>
      <c r="N322" s="55">
        <v>992450.15</v>
      </c>
      <c r="O322" s="55">
        <v>-12540890.49</v>
      </c>
      <c r="P322" s="1">
        <v>7</v>
      </c>
    </row>
    <row r="323" spans="1:16" ht="12.75">
      <c r="A323" t="s">
        <v>229</v>
      </c>
      <c r="B323" t="s">
        <v>782</v>
      </c>
      <c r="C323" t="s">
        <v>984</v>
      </c>
      <c r="D323" t="s">
        <v>998</v>
      </c>
      <c r="E323" t="s">
        <v>1001</v>
      </c>
      <c r="F323" t="s">
        <v>1004</v>
      </c>
      <c r="G323" t="s">
        <v>1005</v>
      </c>
      <c r="H323" s="55">
        <v>-45730908.16</v>
      </c>
      <c r="I323" s="55">
        <v>0</v>
      </c>
      <c r="J323" s="55">
        <v>0</v>
      </c>
      <c r="K323" s="55">
        <v>-45730908.16</v>
      </c>
      <c r="L323" s="55">
        <v>-42849291.24</v>
      </c>
      <c r="M323" s="55">
        <v>279323.88</v>
      </c>
      <c r="N323" s="55">
        <v>3160940.8</v>
      </c>
      <c r="O323" s="55">
        <v>-45730908.16</v>
      </c>
      <c r="P323" s="1">
        <v>7</v>
      </c>
    </row>
    <row r="324" spans="1:16" ht="12.75">
      <c r="A324" t="s">
        <v>229</v>
      </c>
      <c r="B324" t="s">
        <v>782</v>
      </c>
      <c r="C324" t="s">
        <v>984</v>
      </c>
      <c r="D324" t="s">
        <v>998</v>
      </c>
      <c r="E324" t="s">
        <v>1001</v>
      </c>
      <c r="F324" t="s">
        <v>1006</v>
      </c>
      <c r="G324" t="s">
        <v>1007</v>
      </c>
      <c r="H324" s="55">
        <v>-3698717.48</v>
      </c>
      <c r="I324" s="55">
        <v>0</v>
      </c>
      <c r="J324" s="55">
        <v>0</v>
      </c>
      <c r="K324" s="55">
        <v>-3698717.48</v>
      </c>
      <c r="L324" s="55">
        <v>-3466212.97</v>
      </c>
      <c r="M324" s="55">
        <v>0</v>
      </c>
      <c r="N324" s="55">
        <v>232504.51</v>
      </c>
      <c r="O324" s="55">
        <v>-3698717.48</v>
      </c>
      <c r="P324" s="1">
        <v>7</v>
      </c>
    </row>
    <row r="325" spans="1:16" ht="12.75">
      <c r="A325" t="s">
        <v>229</v>
      </c>
      <c r="B325" t="s">
        <v>782</v>
      </c>
      <c r="C325" t="s">
        <v>984</v>
      </c>
      <c r="D325" t="s">
        <v>998</v>
      </c>
      <c r="E325" t="s">
        <v>1001</v>
      </c>
      <c r="F325" t="s">
        <v>1008</v>
      </c>
      <c r="G325" t="s">
        <v>1009</v>
      </c>
      <c r="H325" s="55">
        <v>-3897445.87</v>
      </c>
      <c r="I325" s="55">
        <v>0</v>
      </c>
      <c r="J325" s="55">
        <v>0</v>
      </c>
      <c r="K325" s="55">
        <v>-3897445.87</v>
      </c>
      <c r="L325" s="55">
        <v>-3657842.4</v>
      </c>
      <c r="M325" s="55">
        <v>0</v>
      </c>
      <c r="N325" s="55">
        <v>239603.47</v>
      </c>
      <c r="O325" s="55">
        <v>-3897445.87</v>
      </c>
      <c r="P325" s="1">
        <v>7</v>
      </c>
    </row>
    <row r="326" spans="1:16" ht="12.75">
      <c r="A326" t="s">
        <v>229</v>
      </c>
      <c r="B326" t="s">
        <v>782</v>
      </c>
      <c r="C326" t="s">
        <v>984</v>
      </c>
      <c r="D326" t="s">
        <v>998</v>
      </c>
      <c r="E326" t="s">
        <v>1001</v>
      </c>
      <c r="F326" t="s">
        <v>1010</v>
      </c>
      <c r="G326" t="s">
        <v>1011</v>
      </c>
      <c r="H326" s="55">
        <v>-6486221.73</v>
      </c>
      <c r="I326" s="55">
        <v>0</v>
      </c>
      <c r="J326" s="55">
        <v>0</v>
      </c>
      <c r="K326" s="55">
        <v>-6486221.73</v>
      </c>
      <c r="L326" s="55">
        <v>-6157677.58</v>
      </c>
      <c r="M326" s="55">
        <v>0</v>
      </c>
      <c r="N326" s="55">
        <v>328544.15</v>
      </c>
      <c r="O326" s="55">
        <v>-6486221.73</v>
      </c>
      <c r="P326" s="1">
        <v>7</v>
      </c>
    </row>
    <row r="327" spans="1:16" ht="12.75">
      <c r="A327" t="s">
        <v>229</v>
      </c>
      <c r="B327" t="s">
        <v>782</v>
      </c>
      <c r="C327" t="s">
        <v>984</v>
      </c>
      <c r="D327" t="s">
        <v>998</v>
      </c>
      <c r="E327" t="s">
        <v>1001</v>
      </c>
      <c r="F327" t="s">
        <v>1012</v>
      </c>
      <c r="G327" t="s">
        <v>1013</v>
      </c>
      <c r="H327" s="55">
        <v>-9670239.58</v>
      </c>
      <c r="I327" s="55">
        <v>0</v>
      </c>
      <c r="J327" s="55">
        <v>0</v>
      </c>
      <c r="K327" s="55">
        <v>-9670239.58</v>
      </c>
      <c r="L327" s="55">
        <v>-9288010.92</v>
      </c>
      <c r="M327" s="55">
        <v>0</v>
      </c>
      <c r="N327" s="55">
        <v>382228.66</v>
      </c>
      <c r="O327" s="55">
        <v>-9670239.58</v>
      </c>
      <c r="P327" s="1">
        <v>7</v>
      </c>
    </row>
    <row r="328" spans="1:16" ht="12.75">
      <c r="A328" t="s">
        <v>229</v>
      </c>
      <c r="B328" t="s">
        <v>782</v>
      </c>
      <c r="C328" t="s">
        <v>984</v>
      </c>
      <c r="D328" t="s">
        <v>998</v>
      </c>
      <c r="E328" t="s">
        <v>1001</v>
      </c>
      <c r="F328" t="s">
        <v>1014</v>
      </c>
      <c r="G328" t="s">
        <v>1015</v>
      </c>
      <c r="H328" s="55">
        <v>-32501949.34</v>
      </c>
      <c r="I328" s="55">
        <v>0</v>
      </c>
      <c r="J328" s="55">
        <v>0</v>
      </c>
      <c r="K328" s="55">
        <v>-32501949.34</v>
      </c>
      <c r="L328" s="55">
        <v>-30308256.02</v>
      </c>
      <c r="M328" s="55">
        <v>0</v>
      </c>
      <c r="N328" s="55">
        <v>2193693.32</v>
      </c>
      <c r="O328" s="55">
        <v>-32501949.34</v>
      </c>
      <c r="P328" s="1">
        <v>7</v>
      </c>
    </row>
    <row r="329" spans="1:16" ht="12.75">
      <c r="A329" t="s">
        <v>229</v>
      </c>
      <c r="B329" t="s">
        <v>782</v>
      </c>
      <c r="C329" t="s">
        <v>984</v>
      </c>
      <c r="D329" t="s">
        <v>998</v>
      </c>
      <c r="E329" t="s">
        <v>1001</v>
      </c>
      <c r="F329" t="s">
        <v>1016</v>
      </c>
      <c r="G329" t="s">
        <v>1017</v>
      </c>
      <c r="H329" s="55">
        <v>-3879641.05</v>
      </c>
      <c r="I329" s="55">
        <v>0</v>
      </c>
      <c r="J329" s="55">
        <v>0</v>
      </c>
      <c r="K329" s="55">
        <v>-3879641.05</v>
      </c>
      <c r="L329" s="55">
        <v>-3735698.21</v>
      </c>
      <c r="M329" s="55">
        <v>0</v>
      </c>
      <c r="N329" s="55">
        <v>143942.84</v>
      </c>
      <c r="O329" s="55">
        <v>-3879641.05</v>
      </c>
      <c r="P329" s="1">
        <v>7</v>
      </c>
    </row>
    <row r="330" spans="1:16" ht="12.75">
      <c r="A330" t="s">
        <v>229</v>
      </c>
      <c r="B330" t="s">
        <v>782</v>
      </c>
      <c r="C330" t="s">
        <v>984</v>
      </c>
      <c r="D330" t="s">
        <v>998</v>
      </c>
      <c r="E330" t="s">
        <v>1001</v>
      </c>
      <c r="F330" t="s">
        <v>1018</v>
      </c>
      <c r="G330" t="s">
        <v>1019</v>
      </c>
      <c r="H330" s="55">
        <v>-7104065.48</v>
      </c>
      <c r="I330" s="55">
        <v>0</v>
      </c>
      <c r="J330" s="55">
        <v>0</v>
      </c>
      <c r="K330" s="55">
        <v>-7104065.48</v>
      </c>
      <c r="L330" s="55">
        <v>-6612591.37</v>
      </c>
      <c r="M330" s="55">
        <v>0</v>
      </c>
      <c r="N330" s="55">
        <v>491474.11</v>
      </c>
      <c r="O330" s="55">
        <v>-7104065.48</v>
      </c>
      <c r="P330" s="1">
        <v>7</v>
      </c>
    </row>
    <row r="331" spans="1:16" ht="12.75">
      <c r="A331" t="s">
        <v>229</v>
      </c>
      <c r="B331" t="s">
        <v>782</v>
      </c>
      <c r="C331" t="s">
        <v>984</v>
      </c>
      <c r="D331" t="s">
        <v>998</v>
      </c>
      <c r="E331" t="s">
        <v>1001</v>
      </c>
      <c r="F331" t="s">
        <v>1020</v>
      </c>
      <c r="G331" t="s">
        <v>1021</v>
      </c>
      <c r="H331" s="55">
        <v>-592846.1</v>
      </c>
      <c r="I331" s="55">
        <v>0</v>
      </c>
      <c r="J331" s="55">
        <v>0</v>
      </c>
      <c r="K331" s="55">
        <v>-592846.1</v>
      </c>
      <c r="L331" s="55">
        <v>-565543.38</v>
      </c>
      <c r="M331" s="55">
        <v>0</v>
      </c>
      <c r="N331" s="55">
        <v>27302.72</v>
      </c>
      <c r="O331" s="55">
        <v>-592846.1</v>
      </c>
      <c r="P331" s="1">
        <v>7</v>
      </c>
    </row>
    <row r="332" spans="1:16" ht="12.75">
      <c r="A332" t="s">
        <v>229</v>
      </c>
      <c r="B332" t="s">
        <v>782</v>
      </c>
      <c r="C332" t="s">
        <v>984</v>
      </c>
      <c r="D332" t="s">
        <v>998</v>
      </c>
      <c r="E332" t="s">
        <v>1001</v>
      </c>
      <c r="F332" t="s">
        <v>1022</v>
      </c>
      <c r="G332" t="s">
        <v>1023</v>
      </c>
      <c r="H332" s="55">
        <v>-6051625.47</v>
      </c>
      <c r="I332" s="55">
        <v>0</v>
      </c>
      <c r="J332" s="55">
        <v>0</v>
      </c>
      <c r="K332" s="55">
        <v>-6051625.47</v>
      </c>
      <c r="L332" s="55">
        <v>-5547185.23</v>
      </c>
      <c r="M332" s="55">
        <v>0</v>
      </c>
      <c r="N332" s="55">
        <v>504440.24</v>
      </c>
      <c r="O332" s="55">
        <v>-6051625.47</v>
      </c>
      <c r="P332" s="1">
        <v>7</v>
      </c>
    </row>
    <row r="333" spans="1:16" ht="12.75">
      <c r="A333" t="s">
        <v>229</v>
      </c>
      <c r="B333" t="s">
        <v>782</v>
      </c>
      <c r="C333" t="s">
        <v>984</v>
      </c>
      <c r="D333" t="s">
        <v>998</v>
      </c>
      <c r="E333" t="s">
        <v>1024</v>
      </c>
      <c r="F333" t="s">
        <v>1024</v>
      </c>
      <c r="G333" t="s">
        <v>1025</v>
      </c>
      <c r="H333" s="55">
        <v>-231907942.04</v>
      </c>
      <c r="I333" s="55">
        <v>0</v>
      </c>
      <c r="J333" s="55">
        <v>0</v>
      </c>
      <c r="K333" s="55">
        <v>-231907942.04</v>
      </c>
      <c r="L333" s="55">
        <v>-185473909.4</v>
      </c>
      <c r="M333" s="55">
        <v>0</v>
      </c>
      <c r="N333" s="55">
        <v>46434032.64</v>
      </c>
      <c r="O333" s="55">
        <v>-231907942.04</v>
      </c>
      <c r="P333" s="1">
        <v>8</v>
      </c>
    </row>
    <row r="334" spans="1:16" ht="12.75">
      <c r="A334" t="s">
        <v>229</v>
      </c>
      <c r="B334" t="s">
        <v>782</v>
      </c>
      <c r="C334" t="s">
        <v>984</v>
      </c>
      <c r="D334" t="s">
        <v>998</v>
      </c>
      <c r="E334" t="s">
        <v>1026</v>
      </c>
      <c r="F334" t="s">
        <v>1026</v>
      </c>
      <c r="G334" t="s">
        <v>1027</v>
      </c>
      <c r="H334" s="55">
        <v>0</v>
      </c>
      <c r="I334" s="55">
        <v>0</v>
      </c>
      <c r="J334" s="55">
        <v>0</v>
      </c>
      <c r="K334" s="55">
        <v>0</v>
      </c>
      <c r="L334" s="55">
        <v>0</v>
      </c>
      <c r="M334" s="55">
        <v>0</v>
      </c>
      <c r="N334" s="55">
        <v>0</v>
      </c>
      <c r="O334" s="55">
        <v>0</v>
      </c>
      <c r="P334" s="1">
        <v>9</v>
      </c>
    </row>
    <row r="335" spans="1:16" ht="12.75">
      <c r="A335" t="s">
        <v>229</v>
      </c>
      <c r="B335" t="s">
        <v>782</v>
      </c>
      <c r="C335" t="s">
        <v>984</v>
      </c>
      <c r="D335" t="s">
        <v>998</v>
      </c>
      <c r="E335" t="s">
        <v>1028</v>
      </c>
      <c r="F335" t="s">
        <v>1029</v>
      </c>
      <c r="G335" t="s">
        <v>1030</v>
      </c>
      <c r="H335" s="55">
        <v>-8109579.79</v>
      </c>
      <c r="I335" s="55">
        <v>0</v>
      </c>
      <c r="J335" s="55">
        <v>0</v>
      </c>
      <c r="K335" s="55">
        <v>-8109579.79</v>
      </c>
      <c r="L335" s="55">
        <v>-7913566.82</v>
      </c>
      <c r="M335" s="55">
        <v>0</v>
      </c>
      <c r="N335" s="55">
        <v>196012.97</v>
      </c>
      <c r="O335" s="55">
        <v>-8109579.79</v>
      </c>
      <c r="P335" s="1">
        <v>10</v>
      </c>
    </row>
    <row r="336" spans="1:16" ht="12.75">
      <c r="A336" t="s">
        <v>229</v>
      </c>
      <c r="B336" t="s">
        <v>782</v>
      </c>
      <c r="C336" t="s">
        <v>984</v>
      </c>
      <c r="D336" t="s">
        <v>998</v>
      </c>
      <c r="E336" t="s">
        <v>1028</v>
      </c>
      <c r="F336" t="s">
        <v>1031</v>
      </c>
      <c r="G336" t="s">
        <v>1032</v>
      </c>
      <c r="H336" s="55">
        <v>-15839400.51</v>
      </c>
      <c r="I336" s="55">
        <v>0</v>
      </c>
      <c r="J336" s="55">
        <v>0</v>
      </c>
      <c r="K336" s="55">
        <v>-15839400.51</v>
      </c>
      <c r="L336" s="55">
        <v>-14936528.29</v>
      </c>
      <c r="M336" s="55">
        <v>0</v>
      </c>
      <c r="N336" s="55">
        <v>902872.22</v>
      </c>
      <c r="O336" s="55">
        <v>-15839400.51</v>
      </c>
      <c r="P336" s="1">
        <v>10</v>
      </c>
    </row>
    <row r="337" spans="1:16" ht="12.75">
      <c r="A337" t="s">
        <v>229</v>
      </c>
      <c r="B337" t="s">
        <v>782</v>
      </c>
      <c r="C337" t="s">
        <v>984</v>
      </c>
      <c r="D337" t="s">
        <v>998</v>
      </c>
      <c r="E337" t="s">
        <v>1033</v>
      </c>
      <c r="F337" t="s">
        <v>1034</v>
      </c>
      <c r="G337" t="s">
        <v>1035</v>
      </c>
      <c r="H337" s="55">
        <v>-89881225.71000001</v>
      </c>
      <c r="I337" s="55">
        <v>0</v>
      </c>
      <c r="J337" s="55">
        <v>0</v>
      </c>
      <c r="K337" s="55">
        <v>-89881225.71</v>
      </c>
      <c r="L337" s="55">
        <v>-85227004.99</v>
      </c>
      <c r="M337" s="55">
        <v>0</v>
      </c>
      <c r="N337" s="55">
        <v>4654220.72</v>
      </c>
      <c r="O337" s="55">
        <v>-89881225.71</v>
      </c>
      <c r="P337" s="1">
        <v>10</v>
      </c>
    </row>
    <row r="338" spans="1:16" ht="12.75">
      <c r="A338" t="s">
        <v>229</v>
      </c>
      <c r="B338" t="s">
        <v>782</v>
      </c>
      <c r="C338" t="s">
        <v>984</v>
      </c>
      <c r="D338" t="s">
        <v>998</v>
      </c>
      <c r="E338" t="s">
        <v>1033</v>
      </c>
      <c r="F338" t="s">
        <v>1036</v>
      </c>
      <c r="G338" t="s">
        <v>1037</v>
      </c>
      <c r="H338" s="55">
        <v>-181764</v>
      </c>
      <c r="I338" s="55">
        <v>0</v>
      </c>
      <c r="J338" s="55">
        <v>0</v>
      </c>
      <c r="K338" s="55">
        <v>-181764</v>
      </c>
      <c r="L338" s="55">
        <v>-180677.99</v>
      </c>
      <c r="M338" s="55">
        <v>0</v>
      </c>
      <c r="N338" s="55">
        <v>1086.01</v>
      </c>
      <c r="O338" s="55">
        <v>-181764</v>
      </c>
      <c r="P338" s="1">
        <v>10</v>
      </c>
    </row>
    <row r="339" spans="1:16" ht="12.75">
      <c r="A339" t="s">
        <v>229</v>
      </c>
      <c r="B339" t="s">
        <v>782</v>
      </c>
      <c r="C339" t="s">
        <v>984</v>
      </c>
      <c r="D339" t="s">
        <v>998</v>
      </c>
      <c r="E339" t="s">
        <v>1033</v>
      </c>
      <c r="F339" t="s">
        <v>1038</v>
      </c>
      <c r="G339" t="s">
        <v>1039</v>
      </c>
      <c r="H339" s="55">
        <v>-11727972.55</v>
      </c>
      <c r="I339" s="55">
        <v>0</v>
      </c>
      <c r="J339" s="55">
        <v>0</v>
      </c>
      <c r="K339" s="55">
        <v>-11727972.55</v>
      </c>
      <c r="L339" s="55">
        <v>-11315146.22</v>
      </c>
      <c r="M339" s="55">
        <v>0</v>
      </c>
      <c r="N339" s="55">
        <v>412826.33</v>
      </c>
      <c r="O339" s="55">
        <v>-11727972.55</v>
      </c>
      <c r="P339" s="1">
        <v>10</v>
      </c>
    </row>
    <row r="340" spans="1:16" ht="12.75">
      <c r="A340" t="s">
        <v>229</v>
      </c>
      <c r="B340" t="s">
        <v>782</v>
      </c>
      <c r="C340" t="s">
        <v>984</v>
      </c>
      <c r="D340" t="s">
        <v>998</v>
      </c>
      <c r="E340" t="s">
        <v>1033</v>
      </c>
      <c r="F340" t="s">
        <v>1040</v>
      </c>
      <c r="G340" t="s">
        <v>1041</v>
      </c>
      <c r="H340" s="55">
        <v>-3943211.42</v>
      </c>
      <c r="I340" s="55">
        <v>0</v>
      </c>
      <c r="J340" s="55">
        <v>0</v>
      </c>
      <c r="K340" s="55">
        <v>-3943211.42</v>
      </c>
      <c r="L340" s="55">
        <v>-3835922.57</v>
      </c>
      <c r="M340" s="55">
        <v>0</v>
      </c>
      <c r="N340" s="55">
        <v>107288.85</v>
      </c>
      <c r="O340" s="55">
        <v>-3943211.42</v>
      </c>
      <c r="P340" s="1">
        <v>10</v>
      </c>
    </row>
    <row r="341" spans="1:16" ht="12.75">
      <c r="A341" t="s">
        <v>229</v>
      </c>
      <c r="B341" t="s">
        <v>782</v>
      </c>
      <c r="C341" t="s">
        <v>984</v>
      </c>
      <c r="D341" t="s">
        <v>998</v>
      </c>
      <c r="E341" t="s">
        <v>1033</v>
      </c>
      <c r="F341" t="s">
        <v>1042</v>
      </c>
      <c r="G341" t="s">
        <v>1043</v>
      </c>
      <c r="H341" s="55">
        <v>-7404755.44</v>
      </c>
      <c r="I341" s="55">
        <v>0</v>
      </c>
      <c r="J341" s="55">
        <v>0</v>
      </c>
      <c r="K341" s="55">
        <v>-7404755.44</v>
      </c>
      <c r="L341" s="55">
        <v>-7211632.24</v>
      </c>
      <c r="M341" s="55">
        <v>0</v>
      </c>
      <c r="N341" s="55">
        <v>193123.2</v>
      </c>
      <c r="O341" s="55">
        <v>-7404755.44</v>
      </c>
      <c r="P341" s="1">
        <v>10</v>
      </c>
    </row>
    <row r="342" spans="1:16" ht="12.75">
      <c r="A342" t="s">
        <v>229</v>
      </c>
      <c r="B342" t="s">
        <v>782</v>
      </c>
      <c r="C342" t="s">
        <v>984</v>
      </c>
      <c r="D342" t="s">
        <v>998</v>
      </c>
      <c r="E342" t="s">
        <v>1044</v>
      </c>
      <c r="F342" t="s">
        <v>1045</v>
      </c>
      <c r="G342" t="s">
        <v>1046</v>
      </c>
      <c r="H342" s="55">
        <v>-27790336.64</v>
      </c>
      <c r="I342" s="55">
        <v>0</v>
      </c>
      <c r="J342" s="55">
        <v>0</v>
      </c>
      <c r="K342" s="55">
        <v>-27790336.64</v>
      </c>
      <c r="L342" s="55">
        <v>-26773102.62</v>
      </c>
      <c r="M342" s="55">
        <v>0</v>
      </c>
      <c r="N342" s="55">
        <v>1017234.02</v>
      </c>
      <c r="O342" s="55">
        <v>-27790336.64</v>
      </c>
      <c r="P342" s="1">
        <v>10</v>
      </c>
    </row>
    <row r="343" spans="1:16" ht="12.75">
      <c r="A343" t="s">
        <v>229</v>
      </c>
      <c r="B343" t="s">
        <v>782</v>
      </c>
      <c r="C343" t="s">
        <v>984</v>
      </c>
      <c r="D343" t="s">
        <v>998</v>
      </c>
      <c r="E343" t="s">
        <v>1047</v>
      </c>
      <c r="F343" t="s">
        <v>1048</v>
      </c>
      <c r="G343" t="s">
        <v>1049</v>
      </c>
      <c r="H343" s="55">
        <v>-16426044.17</v>
      </c>
      <c r="I343" s="55">
        <v>0</v>
      </c>
      <c r="J343" s="55">
        <v>0</v>
      </c>
      <c r="K343" s="55">
        <v>-16426044.17</v>
      </c>
      <c r="L343" s="55">
        <v>-16051938.83</v>
      </c>
      <c r="M343" s="55">
        <v>0</v>
      </c>
      <c r="N343" s="55">
        <v>374105.34</v>
      </c>
      <c r="O343" s="55">
        <v>-16426044.17</v>
      </c>
      <c r="P343" s="1">
        <v>10</v>
      </c>
    </row>
    <row r="344" spans="1:16" ht="12.75">
      <c r="A344" t="s">
        <v>229</v>
      </c>
      <c r="B344" t="s">
        <v>782</v>
      </c>
      <c r="C344" t="s">
        <v>984</v>
      </c>
      <c r="D344" t="s">
        <v>998</v>
      </c>
      <c r="E344" t="s">
        <v>1050</v>
      </c>
      <c r="F344" t="s">
        <v>1051</v>
      </c>
      <c r="G344" t="s">
        <v>1052</v>
      </c>
      <c r="H344" s="55">
        <v>-1624733.06</v>
      </c>
      <c r="I344" s="55">
        <v>55489.48</v>
      </c>
      <c r="J344" s="55">
        <v>0</v>
      </c>
      <c r="K344" s="55">
        <v>-1569243.58</v>
      </c>
      <c r="L344" s="55">
        <v>-1501330.26</v>
      </c>
      <c r="M344" s="55">
        <v>100714.88</v>
      </c>
      <c r="N344" s="55">
        <v>224117.68</v>
      </c>
      <c r="O344" s="55">
        <v>-1624733.06</v>
      </c>
      <c r="P344" s="1">
        <v>10</v>
      </c>
    </row>
    <row r="345" spans="1:16" ht="12.75">
      <c r="A345" t="s">
        <v>229</v>
      </c>
      <c r="B345" t="s">
        <v>782</v>
      </c>
      <c r="C345" t="s">
        <v>984</v>
      </c>
      <c r="D345" t="s">
        <v>998</v>
      </c>
      <c r="E345" t="s">
        <v>1050</v>
      </c>
      <c r="F345" t="s">
        <v>1053</v>
      </c>
      <c r="G345" t="s">
        <v>1054</v>
      </c>
      <c r="H345" s="55">
        <v>-13289058.8</v>
      </c>
      <c r="I345" s="55">
        <v>0</v>
      </c>
      <c r="J345" s="55">
        <v>0</v>
      </c>
      <c r="K345" s="55">
        <v>-13289058.8</v>
      </c>
      <c r="L345" s="55">
        <v>-13073767.74</v>
      </c>
      <c r="M345" s="55">
        <v>498511.7</v>
      </c>
      <c r="N345" s="55">
        <v>713802.76</v>
      </c>
      <c r="O345" s="55">
        <v>-13289058.8</v>
      </c>
      <c r="P345" s="1">
        <v>10</v>
      </c>
    </row>
    <row r="346" spans="1:16" ht="12.75">
      <c r="A346" t="s">
        <v>229</v>
      </c>
      <c r="B346" t="s">
        <v>782</v>
      </c>
      <c r="C346" t="s">
        <v>984</v>
      </c>
      <c r="D346" t="s">
        <v>998</v>
      </c>
      <c r="E346" t="s">
        <v>1050</v>
      </c>
      <c r="F346" t="s">
        <v>1055</v>
      </c>
      <c r="G346" t="s">
        <v>1056</v>
      </c>
      <c r="H346" s="55">
        <v>0</v>
      </c>
      <c r="I346" s="55">
        <v>0</v>
      </c>
      <c r="J346" s="55">
        <v>0</v>
      </c>
      <c r="K346" s="55">
        <v>0</v>
      </c>
      <c r="L346" s="55">
        <v>0</v>
      </c>
      <c r="M346" s="55">
        <v>0</v>
      </c>
      <c r="N346" s="55">
        <v>0</v>
      </c>
      <c r="O346" s="55">
        <v>0</v>
      </c>
      <c r="P346" s="1">
        <v>10</v>
      </c>
    </row>
    <row r="347" spans="1:16" ht="12.75">
      <c r="A347" t="s">
        <v>229</v>
      </c>
      <c r="B347" t="s">
        <v>782</v>
      </c>
      <c r="C347" t="s">
        <v>984</v>
      </c>
      <c r="D347" t="s">
        <v>998</v>
      </c>
      <c r="E347" t="s">
        <v>1057</v>
      </c>
      <c r="F347" t="s">
        <v>1058</v>
      </c>
      <c r="G347" t="s">
        <v>1059</v>
      </c>
      <c r="H347" s="55">
        <v>-17281913.97</v>
      </c>
      <c r="I347" s="55">
        <v>0</v>
      </c>
      <c r="J347" s="55">
        <v>0</v>
      </c>
      <c r="K347" s="55">
        <v>-17281913.97</v>
      </c>
      <c r="L347" s="55">
        <v>-16986349.95</v>
      </c>
      <c r="M347" s="55">
        <v>0</v>
      </c>
      <c r="N347" s="55">
        <v>295564.02</v>
      </c>
      <c r="O347" s="55">
        <v>-17281913.97</v>
      </c>
      <c r="P347" s="1">
        <v>10</v>
      </c>
    </row>
    <row r="348" spans="1:16" ht="12.75">
      <c r="A348" t="s">
        <v>229</v>
      </c>
      <c r="B348" t="s">
        <v>782</v>
      </c>
      <c r="C348" t="s">
        <v>984</v>
      </c>
      <c r="D348" t="s">
        <v>1060</v>
      </c>
      <c r="E348" t="s">
        <v>1061</v>
      </c>
      <c r="F348" t="s">
        <v>1061</v>
      </c>
      <c r="G348" t="s">
        <v>1062</v>
      </c>
      <c r="H348" s="55">
        <v>0</v>
      </c>
      <c r="I348" s="55">
        <v>0</v>
      </c>
      <c r="J348" s="55">
        <v>0</v>
      </c>
      <c r="K348" s="55">
        <v>0</v>
      </c>
      <c r="L348" s="55">
        <v>0</v>
      </c>
      <c r="M348" s="55">
        <v>0</v>
      </c>
      <c r="N348" s="55">
        <v>0</v>
      </c>
      <c r="O348" s="55">
        <v>0</v>
      </c>
      <c r="P348" s="1">
        <v>12</v>
      </c>
    </row>
    <row r="349" spans="1:16" ht="12.75">
      <c r="A349" t="s">
        <v>229</v>
      </c>
      <c r="B349" t="s">
        <v>782</v>
      </c>
      <c r="C349" t="s">
        <v>984</v>
      </c>
      <c r="D349" t="s">
        <v>1060</v>
      </c>
      <c r="E349" t="s">
        <v>1063</v>
      </c>
      <c r="F349" t="s">
        <v>1063</v>
      </c>
      <c r="G349" t="s">
        <v>1064</v>
      </c>
      <c r="H349" s="55">
        <v>-248643.26</v>
      </c>
      <c r="I349" s="55">
        <v>0</v>
      </c>
      <c r="J349" s="55">
        <v>0</v>
      </c>
      <c r="K349" s="55">
        <v>-248643.26</v>
      </c>
      <c r="L349" s="55">
        <v>-233041.56</v>
      </c>
      <c r="M349" s="55">
        <v>0</v>
      </c>
      <c r="N349" s="55">
        <v>15601.7</v>
      </c>
      <c r="O349" s="55">
        <v>-248643.26</v>
      </c>
      <c r="P349" s="1">
        <v>13</v>
      </c>
    </row>
    <row r="350" spans="1:16" ht="12.75">
      <c r="A350" t="s">
        <v>229</v>
      </c>
      <c r="B350" t="s">
        <v>782</v>
      </c>
      <c r="C350" t="s">
        <v>1065</v>
      </c>
      <c r="D350" t="s">
        <v>1066</v>
      </c>
      <c r="E350" t="s">
        <v>1067</v>
      </c>
      <c r="F350" t="s">
        <v>1067</v>
      </c>
      <c r="G350" t="s">
        <v>1068</v>
      </c>
      <c r="H350" s="55">
        <v>0</v>
      </c>
      <c r="I350" s="55">
        <v>0</v>
      </c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1">
        <v>2</v>
      </c>
    </row>
    <row r="351" spans="1:16" ht="12.75">
      <c r="A351" t="s">
        <v>229</v>
      </c>
      <c r="B351" t="s">
        <v>782</v>
      </c>
      <c r="C351" t="s">
        <v>1065</v>
      </c>
      <c r="D351" t="s">
        <v>1066</v>
      </c>
      <c r="E351" t="s">
        <v>1069</v>
      </c>
      <c r="F351" t="s">
        <v>1069</v>
      </c>
      <c r="G351" t="s">
        <v>1070</v>
      </c>
      <c r="H351" s="55">
        <v>0</v>
      </c>
      <c r="I351" s="55">
        <v>0</v>
      </c>
      <c r="J351" s="55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v>0</v>
      </c>
      <c r="P351" s="1">
        <v>3</v>
      </c>
    </row>
    <row r="352" spans="1:16" ht="12.75">
      <c r="A352" t="s">
        <v>229</v>
      </c>
      <c r="B352" t="s">
        <v>782</v>
      </c>
      <c r="C352" t="s">
        <v>1065</v>
      </c>
      <c r="D352" t="s">
        <v>1066</v>
      </c>
      <c r="E352" t="s">
        <v>1071</v>
      </c>
      <c r="F352" t="s">
        <v>1071</v>
      </c>
      <c r="G352" t="s">
        <v>1072</v>
      </c>
      <c r="H352" s="55">
        <v>0</v>
      </c>
      <c r="I352" s="55">
        <v>0</v>
      </c>
      <c r="J352" s="55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1">
        <v>4</v>
      </c>
    </row>
    <row r="353" spans="1:16" ht="12.75">
      <c r="A353" t="s">
        <v>229</v>
      </c>
      <c r="B353" t="s">
        <v>782</v>
      </c>
      <c r="C353" t="s">
        <v>1065</v>
      </c>
      <c r="D353" t="s">
        <v>1066</v>
      </c>
      <c r="E353" t="s">
        <v>1073</v>
      </c>
      <c r="F353" t="s">
        <v>1073</v>
      </c>
      <c r="G353" t="s">
        <v>1074</v>
      </c>
      <c r="H353" s="55">
        <v>0</v>
      </c>
      <c r="I353" s="55">
        <v>0</v>
      </c>
      <c r="J353" s="55">
        <v>0</v>
      </c>
      <c r="K353" s="55">
        <v>0</v>
      </c>
      <c r="L353" s="55">
        <v>0</v>
      </c>
      <c r="M353" s="55">
        <v>0</v>
      </c>
      <c r="N353" s="55">
        <v>0</v>
      </c>
      <c r="O353" s="55">
        <v>0</v>
      </c>
      <c r="P353" s="1">
        <v>5</v>
      </c>
    </row>
    <row r="354" spans="1:16" ht="12.75">
      <c r="A354" t="s">
        <v>229</v>
      </c>
      <c r="B354" t="s">
        <v>782</v>
      </c>
      <c r="C354" t="s">
        <v>1065</v>
      </c>
      <c r="D354" t="s">
        <v>1075</v>
      </c>
      <c r="E354" t="s">
        <v>1076</v>
      </c>
      <c r="F354" t="s">
        <v>1076</v>
      </c>
      <c r="G354" t="s">
        <v>1077</v>
      </c>
      <c r="H354" s="55">
        <v>0</v>
      </c>
      <c r="I354" s="55">
        <v>0</v>
      </c>
      <c r="J354" s="55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1">
        <v>6</v>
      </c>
    </row>
    <row r="355" spans="1:16" ht="12.75">
      <c r="A355" t="s">
        <v>229</v>
      </c>
      <c r="B355" t="s">
        <v>782</v>
      </c>
      <c r="C355" t="s">
        <v>1065</v>
      </c>
      <c r="D355" t="s">
        <v>1075</v>
      </c>
      <c r="E355" t="s">
        <v>1078</v>
      </c>
      <c r="F355" t="s">
        <v>1078</v>
      </c>
      <c r="G355" t="s">
        <v>1079</v>
      </c>
      <c r="H355" s="55">
        <v>0</v>
      </c>
      <c r="I355" s="55">
        <v>0</v>
      </c>
      <c r="J355" s="55">
        <v>0</v>
      </c>
      <c r="K355" s="55">
        <v>0</v>
      </c>
      <c r="L355" s="55">
        <v>0</v>
      </c>
      <c r="M355" s="55">
        <v>0</v>
      </c>
      <c r="N355" s="55">
        <v>0</v>
      </c>
      <c r="O355" s="55">
        <v>0</v>
      </c>
      <c r="P355" s="1">
        <v>7</v>
      </c>
    </row>
    <row r="356" spans="1:16" ht="12.75">
      <c r="A356" t="s">
        <v>229</v>
      </c>
      <c r="B356" t="s">
        <v>782</v>
      </c>
      <c r="C356" t="s">
        <v>1065</v>
      </c>
      <c r="D356" t="s">
        <v>1075</v>
      </c>
      <c r="E356" t="s">
        <v>1080</v>
      </c>
      <c r="F356" t="s">
        <v>1080</v>
      </c>
      <c r="G356" t="s">
        <v>1081</v>
      </c>
      <c r="H356" s="55">
        <v>0</v>
      </c>
      <c r="I356" s="55">
        <v>0</v>
      </c>
      <c r="J356" s="55">
        <v>0</v>
      </c>
      <c r="K356" s="55">
        <v>0</v>
      </c>
      <c r="L356" s="55">
        <v>0</v>
      </c>
      <c r="M356" s="55">
        <v>0</v>
      </c>
      <c r="N356" s="55">
        <v>0</v>
      </c>
      <c r="O356" s="55">
        <v>0</v>
      </c>
      <c r="P356" s="1">
        <v>8</v>
      </c>
    </row>
    <row r="357" spans="1:16" ht="12.75">
      <c r="A357" t="s">
        <v>229</v>
      </c>
      <c r="B357" t="s">
        <v>782</v>
      </c>
      <c r="C357" t="s">
        <v>1065</v>
      </c>
      <c r="D357" t="s">
        <v>1075</v>
      </c>
      <c r="E357" t="s">
        <v>1082</v>
      </c>
      <c r="F357" t="s">
        <v>1082</v>
      </c>
      <c r="G357" t="s">
        <v>1083</v>
      </c>
      <c r="H357" s="55">
        <v>0</v>
      </c>
      <c r="I357" s="55">
        <v>0</v>
      </c>
      <c r="J357" s="55">
        <v>0</v>
      </c>
      <c r="K357" s="55">
        <v>0</v>
      </c>
      <c r="L357" s="55">
        <v>0</v>
      </c>
      <c r="M357" s="55">
        <v>0</v>
      </c>
      <c r="N357" s="55">
        <v>0</v>
      </c>
      <c r="O357" s="55">
        <v>0</v>
      </c>
      <c r="P357" s="1">
        <v>9</v>
      </c>
    </row>
    <row r="358" spans="1:16" ht="12.75">
      <c r="A358" t="s">
        <v>229</v>
      </c>
      <c r="B358" t="s">
        <v>782</v>
      </c>
      <c r="C358" t="s">
        <v>1065</v>
      </c>
      <c r="D358" t="s">
        <v>1075</v>
      </c>
      <c r="E358" t="s">
        <v>1084</v>
      </c>
      <c r="F358" t="s">
        <v>1084</v>
      </c>
      <c r="G358" t="s">
        <v>1085</v>
      </c>
      <c r="H358" s="55">
        <v>0</v>
      </c>
      <c r="I358" s="55">
        <v>0</v>
      </c>
      <c r="J358" s="55">
        <v>0</v>
      </c>
      <c r="K358" s="55">
        <v>0</v>
      </c>
      <c r="L358" s="55">
        <v>0</v>
      </c>
      <c r="M358" s="55">
        <v>0</v>
      </c>
      <c r="N358" s="55">
        <v>0</v>
      </c>
      <c r="O358" s="55">
        <v>0</v>
      </c>
      <c r="P358" s="1">
        <v>10</v>
      </c>
    </row>
    <row r="359" spans="1:16" ht="12.75">
      <c r="A359" t="s">
        <v>229</v>
      </c>
      <c r="B359" t="s">
        <v>782</v>
      </c>
      <c r="C359" t="s">
        <v>1065</v>
      </c>
      <c r="D359" t="s">
        <v>1075</v>
      </c>
      <c r="E359" t="s">
        <v>1086</v>
      </c>
      <c r="F359" t="s">
        <v>1086</v>
      </c>
      <c r="G359" t="s">
        <v>1087</v>
      </c>
      <c r="H359" s="55">
        <v>0</v>
      </c>
      <c r="I359" s="55">
        <v>0</v>
      </c>
      <c r="J359" s="55">
        <v>0</v>
      </c>
      <c r="K359" s="55">
        <v>0</v>
      </c>
      <c r="L359" s="55">
        <v>0</v>
      </c>
      <c r="M359" s="55">
        <v>0</v>
      </c>
      <c r="N359" s="55">
        <v>0</v>
      </c>
      <c r="O359" s="55">
        <v>0</v>
      </c>
      <c r="P359" s="1">
        <v>10</v>
      </c>
    </row>
    <row r="360" spans="1:16" ht="12.75">
      <c r="A360" t="s">
        <v>229</v>
      </c>
      <c r="B360" t="s">
        <v>782</v>
      </c>
      <c r="C360" t="s">
        <v>1065</v>
      </c>
      <c r="D360" t="s">
        <v>1075</v>
      </c>
      <c r="E360" t="s">
        <v>1088</v>
      </c>
      <c r="F360" t="s">
        <v>1088</v>
      </c>
      <c r="G360" t="s">
        <v>1089</v>
      </c>
      <c r="H360" s="55">
        <v>0</v>
      </c>
      <c r="I360" s="55">
        <v>0</v>
      </c>
      <c r="J360" s="55">
        <v>0</v>
      </c>
      <c r="K360" s="55">
        <v>0</v>
      </c>
      <c r="L360" s="55">
        <v>0</v>
      </c>
      <c r="M360" s="55">
        <v>0</v>
      </c>
      <c r="N360" s="55">
        <v>0</v>
      </c>
      <c r="O360" s="55">
        <v>0</v>
      </c>
      <c r="P360" s="1">
        <v>10</v>
      </c>
    </row>
    <row r="361" spans="1:16" ht="12.75">
      <c r="A361" t="s">
        <v>229</v>
      </c>
      <c r="B361" t="s">
        <v>782</v>
      </c>
      <c r="C361" t="s">
        <v>1065</v>
      </c>
      <c r="D361" t="s">
        <v>1075</v>
      </c>
      <c r="E361" t="s">
        <v>1090</v>
      </c>
      <c r="F361" t="s">
        <v>1090</v>
      </c>
      <c r="G361" t="s">
        <v>1091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1">
        <v>10</v>
      </c>
    </row>
    <row r="362" spans="1:16" ht="12.75">
      <c r="A362" t="s">
        <v>229</v>
      </c>
      <c r="B362" t="s">
        <v>782</v>
      </c>
      <c r="C362" t="s">
        <v>1065</v>
      </c>
      <c r="D362" t="s">
        <v>1075</v>
      </c>
      <c r="E362" t="s">
        <v>1092</v>
      </c>
      <c r="F362" t="s">
        <v>1092</v>
      </c>
      <c r="G362" t="s">
        <v>1093</v>
      </c>
      <c r="H362" s="55">
        <v>0</v>
      </c>
      <c r="I362" s="55">
        <v>0</v>
      </c>
      <c r="J362" s="55">
        <v>0</v>
      </c>
      <c r="K362" s="55">
        <v>0</v>
      </c>
      <c r="L362" s="55">
        <v>0</v>
      </c>
      <c r="M362" s="55">
        <v>0</v>
      </c>
      <c r="N362" s="55">
        <v>0</v>
      </c>
      <c r="O362" s="55">
        <v>0</v>
      </c>
      <c r="P362" s="1">
        <v>10</v>
      </c>
    </row>
    <row r="363" spans="1:16" ht="12.75">
      <c r="A363" t="s">
        <v>229</v>
      </c>
      <c r="B363" t="s">
        <v>782</v>
      </c>
      <c r="C363" t="s">
        <v>1065</v>
      </c>
      <c r="D363" t="s">
        <v>1075</v>
      </c>
      <c r="E363" t="s">
        <v>1094</v>
      </c>
      <c r="F363" t="s">
        <v>1094</v>
      </c>
      <c r="G363" t="s">
        <v>1095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1">
        <v>10</v>
      </c>
    </row>
    <row r="364" spans="1:16" ht="12.75">
      <c r="A364" t="s">
        <v>229</v>
      </c>
      <c r="B364" t="s">
        <v>782</v>
      </c>
      <c r="C364" t="s">
        <v>1065</v>
      </c>
      <c r="D364" t="s">
        <v>1096</v>
      </c>
      <c r="E364" t="s">
        <v>1097</v>
      </c>
      <c r="F364" t="s">
        <v>1097</v>
      </c>
      <c r="G364" t="s">
        <v>1098</v>
      </c>
      <c r="H364" s="55">
        <v>0</v>
      </c>
      <c r="I364" s="55">
        <v>0</v>
      </c>
      <c r="J364" s="55">
        <v>0</v>
      </c>
      <c r="K364" s="55">
        <v>0</v>
      </c>
      <c r="L364" s="55">
        <v>0</v>
      </c>
      <c r="M364" s="55">
        <v>0</v>
      </c>
      <c r="N364" s="55">
        <v>0</v>
      </c>
      <c r="O364" s="55">
        <v>0</v>
      </c>
      <c r="P364" s="1">
        <v>12</v>
      </c>
    </row>
    <row r="365" spans="1:16" ht="12.75">
      <c r="A365" t="s">
        <v>229</v>
      </c>
      <c r="B365" t="s">
        <v>782</v>
      </c>
      <c r="C365" t="s">
        <v>1065</v>
      </c>
      <c r="D365" t="s">
        <v>1096</v>
      </c>
      <c r="E365" t="s">
        <v>1099</v>
      </c>
      <c r="F365" t="s">
        <v>1099</v>
      </c>
      <c r="G365" t="s">
        <v>1100</v>
      </c>
      <c r="H365" s="55">
        <v>0</v>
      </c>
      <c r="I365" s="55">
        <v>0</v>
      </c>
      <c r="J365" s="55">
        <v>0</v>
      </c>
      <c r="K365" s="55">
        <v>0</v>
      </c>
      <c r="L365" s="55">
        <v>0</v>
      </c>
      <c r="M365" s="55">
        <v>0</v>
      </c>
      <c r="N365" s="55">
        <v>0</v>
      </c>
      <c r="O365" s="55">
        <v>0</v>
      </c>
      <c r="P365" s="1">
        <v>13</v>
      </c>
    </row>
    <row r="366" spans="1:16" ht="12.75">
      <c r="A366" t="s">
        <v>229</v>
      </c>
      <c r="B366" t="s">
        <v>782</v>
      </c>
      <c r="C366" t="s">
        <v>1065</v>
      </c>
      <c r="D366" t="s">
        <v>1101</v>
      </c>
      <c r="E366" t="s">
        <v>1102</v>
      </c>
      <c r="F366" t="s">
        <v>1102</v>
      </c>
      <c r="G366" t="s">
        <v>1103</v>
      </c>
      <c r="H366" s="55">
        <v>0</v>
      </c>
      <c r="I366" s="55">
        <v>0</v>
      </c>
      <c r="J366" s="55">
        <v>0</v>
      </c>
      <c r="K366" s="55">
        <v>0</v>
      </c>
      <c r="L366" s="55">
        <v>0</v>
      </c>
      <c r="M366" s="55">
        <v>0</v>
      </c>
      <c r="N366" s="55">
        <v>0</v>
      </c>
      <c r="O366" s="55">
        <v>0</v>
      </c>
      <c r="P366" s="1">
        <v>15</v>
      </c>
    </row>
    <row r="367" spans="1:16" ht="12.75">
      <c r="A367" t="s">
        <v>229</v>
      </c>
      <c r="B367" t="s">
        <v>782</v>
      </c>
      <c r="C367" t="s">
        <v>1065</v>
      </c>
      <c r="D367" t="s">
        <v>1101</v>
      </c>
      <c r="E367" t="s">
        <v>1104</v>
      </c>
      <c r="F367" t="s">
        <v>1104</v>
      </c>
      <c r="G367" t="s">
        <v>1105</v>
      </c>
      <c r="H367" s="55">
        <v>-6150908.86</v>
      </c>
      <c r="I367" s="55">
        <v>0</v>
      </c>
      <c r="J367" s="55">
        <v>0</v>
      </c>
      <c r="K367" s="55">
        <v>-6150908.86</v>
      </c>
      <c r="L367" s="55">
        <v>0</v>
      </c>
      <c r="M367" s="55">
        <v>0</v>
      </c>
      <c r="N367" s="55">
        <v>6150908.86</v>
      </c>
      <c r="O367" s="55">
        <v>-6150908.86</v>
      </c>
      <c r="P367" s="1">
        <v>16</v>
      </c>
    </row>
    <row r="368" spans="1:16" ht="12.75">
      <c r="A368" t="s">
        <v>229</v>
      </c>
      <c r="B368" t="s">
        <v>782</v>
      </c>
      <c r="C368" t="s">
        <v>1065</v>
      </c>
      <c r="D368" t="s">
        <v>1101</v>
      </c>
      <c r="E368" t="s">
        <v>1106</v>
      </c>
      <c r="F368" t="s">
        <v>1106</v>
      </c>
      <c r="G368" t="s">
        <v>1107</v>
      </c>
      <c r="H368" s="55">
        <v>0</v>
      </c>
      <c r="I368" s="55">
        <v>0</v>
      </c>
      <c r="J368" s="55">
        <v>0</v>
      </c>
      <c r="K368" s="55">
        <v>0</v>
      </c>
      <c r="L368" s="55">
        <v>0</v>
      </c>
      <c r="M368" s="55">
        <v>0</v>
      </c>
      <c r="N368" s="55">
        <v>0</v>
      </c>
      <c r="O368" s="55">
        <v>0</v>
      </c>
      <c r="P368" s="1">
        <v>16</v>
      </c>
    </row>
    <row r="369" spans="1:16" ht="12.75">
      <c r="A369" t="s">
        <v>229</v>
      </c>
      <c r="B369" t="s">
        <v>782</v>
      </c>
      <c r="C369" t="s">
        <v>1065</v>
      </c>
      <c r="D369" t="s">
        <v>1101</v>
      </c>
      <c r="E369" t="s">
        <v>1108</v>
      </c>
      <c r="F369" t="s">
        <v>1108</v>
      </c>
      <c r="G369" t="s">
        <v>1109</v>
      </c>
      <c r="H369" s="55">
        <v>-5736610.05</v>
      </c>
      <c r="I369" s="55">
        <v>0</v>
      </c>
      <c r="J369" s="55">
        <v>0</v>
      </c>
      <c r="K369" s="55">
        <v>-5736610.05</v>
      </c>
      <c r="L369" s="55">
        <v>-5001667.58</v>
      </c>
      <c r="M369" s="55">
        <v>373802.11</v>
      </c>
      <c r="N369" s="55">
        <v>1108744.58</v>
      </c>
      <c r="O369" s="55">
        <v>-5736610.05</v>
      </c>
      <c r="P369" s="1">
        <v>16</v>
      </c>
    </row>
    <row r="370" spans="1:16" ht="12.75">
      <c r="A370" t="s">
        <v>229</v>
      </c>
      <c r="B370" t="s">
        <v>782</v>
      </c>
      <c r="C370" t="s">
        <v>1065</v>
      </c>
      <c r="D370" t="s">
        <v>1110</v>
      </c>
      <c r="E370" t="s">
        <v>1111</v>
      </c>
      <c r="F370" t="s">
        <v>1111</v>
      </c>
      <c r="G370" t="s">
        <v>1112</v>
      </c>
      <c r="H370" s="55">
        <v>0</v>
      </c>
      <c r="I370" s="55">
        <v>0</v>
      </c>
      <c r="J370" s="55">
        <v>0</v>
      </c>
      <c r="K370" s="55">
        <v>0</v>
      </c>
      <c r="L370" s="55">
        <v>0</v>
      </c>
      <c r="M370" s="55">
        <v>0</v>
      </c>
      <c r="N370" s="55">
        <v>0</v>
      </c>
      <c r="O370" s="55">
        <v>0</v>
      </c>
      <c r="P370" s="1">
        <v>6</v>
      </c>
    </row>
    <row r="371" spans="1:16" ht="12.75">
      <c r="A371" t="s">
        <v>229</v>
      </c>
      <c r="B371" t="s">
        <v>782</v>
      </c>
      <c r="C371" t="s">
        <v>1065</v>
      </c>
      <c r="D371" t="s">
        <v>1110</v>
      </c>
      <c r="E371" t="s">
        <v>1113</v>
      </c>
      <c r="F371" t="s">
        <v>1113</v>
      </c>
      <c r="G371" t="s">
        <v>1114</v>
      </c>
      <c r="H371" s="55">
        <v>-912659.2</v>
      </c>
      <c r="I371" s="55">
        <v>0</v>
      </c>
      <c r="J371" s="55">
        <v>0</v>
      </c>
      <c r="K371" s="55">
        <v>-912659.2</v>
      </c>
      <c r="L371" s="55">
        <v>-912659.2</v>
      </c>
      <c r="M371" s="55">
        <v>0</v>
      </c>
      <c r="N371" s="55">
        <v>0</v>
      </c>
      <c r="O371" s="55">
        <v>-912659.2</v>
      </c>
      <c r="P371" s="1">
        <v>7</v>
      </c>
    </row>
    <row r="372" spans="1:16" ht="12.75">
      <c r="A372" t="s">
        <v>229</v>
      </c>
      <c r="B372" t="s">
        <v>782</v>
      </c>
      <c r="C372" t="s">
        <v>1065</v>
      </c>
      <c r="D372" t="s">
        <v>1110</v>
      </c>
      <c r="E372" t="s">
        <v>1115</v>
      </c>
      <c r="F372" t="s">
        <v>1115</v>
      </c>
      <c r="G372" t="s">
        <v>1116</v>
      </c>
      <c r="H372" s="55">
        <v>0</v>
      </c>
      <c r="I372" s="55">
        <v>0</v>
      </c>
      <c r="J372" s="55">
        <v>0</v>
      </c>
      <c r="K372" s="55">
        <v>0</v>
      </c>
      <c r="L372" s="55">
        <v>0</v>
      </c>
      <c r="M372" s="55">
        <v>0</v>
      </c>
      <c r="N372" s="55">
        <v>0</v>
      </c>
      <c r="O372" s="55">
        <v>0</v>
      </c>
      <c r="P372" s="1">
        <v>8</v>
      </c>
    </row>
    <row r="373" spans="1:16" ht="12.75">
      <c r="A373" t="s">
        <v>229</v>
      </c>
      <c r="B373" t="s">
        <v>782</v>
      </c>
      <c r="C373" t="s">
        <v>1065</v>
      </c>
      <c r="D373" t="s">
        <v>1110</v>
      </c>
      <c r="E373" t="s">
        <v>1117</v>
      </c>
      <c r="F373" t="s">
        <v>1117</v>
      </c>
      <c r="G373" t="s">
        <v>1118</v>
      </c>
      <c r="H373" s="55">
        <v>0</v>
      </c>
      <c r="I373" s="55">
        <v>0</v>
      </c>
      <c r="J373" s="55">
        <v>0</v>
      </c>
      <c r="K373" s="55">
        <v>0</v>
      </c>
      <c r="L373" s="55">
        <v>0</v>
      </c>
      <c r="M373" s="55">
        <v>0</v>
      </c>
      <c r="N373" s="55">
        <v>0</v>
      </c>
      <c r="O373" s="55">
        <v>0</v>
      </c>
      <c r="P373" s="1">
        <v>9</v>
      </c>
    </row>
    <row r="374" spans="1:16" ht="12.75">
      <c r="A374" t="s">
        <v>229</v>
      </c>
      <c r="B374" t="s">
        <v>782</v>
      </c>
      <c r="C374" t="s">
        <v>1065</v>
      </c>
      <c r="D374" t="s">
        <v>1110</v>
      </c>
      <c r="E374" t="s">
        <v>1119</v>
      </c>
      <c r="F374" t="s">
        <v>1119</v>
      </c>
      <c r="G374" t="s">
        <v>1120</v>
      </c>
      <c r="H374" s="55">
        <v>-166433.94</v>
      </c>
      <c r="I374" s="55">
        <v>0</v>
      </c>
      <c r="J374" s="55">
        <v>0</v>
      </c>
      <c r="K374" s="55">
        <v>-166433.94</v>
      </c>
      <c r="L374" s="55">
        <v>-166433.94</v>
      </c>
      <c r="M374" s="55">
        <v>0</v>
      </c>
      <c r="N374" s="55">
        <v>0</v>
      </c>
      <c r="O374" s="55">
        <v>-166433.94</v>
      </c>
      <c r="P374" s="1">
        <v>7</v>
      </c>
    </row>
    <row r="375" spans="1:16" ht="12.75">
      <c r="A375" t="s">
        <v>229</v>
      </c>
      <c r="B375" t="s">
        <v>782</v>
      </c>
      <c r="C375" t="s">
        <v>1065</v>
      </c>
      <c r="D375" t="s">
        <v>1110</v>
      </c>
      <c r="E375" t="s">
        <v>1121</v>
      </c>
      <c r="F375" t="s">
        <v>1121</v>
      </c>
      <c r="G375" t="s">
        <v>1122</v>
      </c>
      <c r="H375" s="55">
        <v>0</v>
      </c>
      <c r="I375" s="55">
        <v>0</v>
      </c>
      <c r="J375" s="55">
        <v>0</v>
      </c>
      <c r="K375" s="55">
        <v>0</v>
      </c>
      <c r="L375" s="55">
        <v>0</v>
      </c>
      <c r="M375" s="55">
        <v>0</v>
      </c>
      <c r="N375" s="55">
        <v>0</v>
      </c>
      <c r="O375" s="55">
        <v>0</v>
      </c>
      <c r="P375" s="1">
        <v>10</v>
      </c>
    </row>
    <row r="376" spans="1:16" ht="12.75">
      <c r="A376" t="s">
        <v>229</v>
      </c>
      <c r="B376" t="s">
        <v>1123</v>
      </c>
      <c r="C376" t="s">
        <v>1124</v>
      </c>
      <c r="D376" t="s">
        <v>1125</v>
      </c>
      <c r="E376" t="s">
        <v>1126</v>
      </c>
      <c r="F376" t="s">
        <v>1126</v>
      </c>
      <c r="G376" t="s">
        <v>1127</v>
      </c>
      <c r="H376" s="55">
        <v>0</v>
      </c>
      <c r="I376" s="55">
        <v>0</v>
      </c>
      <c r="J376" s="55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1">
        <v>23</v>
      </c>
    </row>
    <row r="377" spans="1:16" ht="12.75">
      <c r="A377" t="s">
        <v>229</v>
      </c>
      <c r="B377" t="s">
        <v>1123</v>
      </c>
      <c r="C377" t="s">
        <v>1124</v>
      </c>
      <c r="D377" t="s">
        <v>1128</v>
      </c>
      <c r="E377" t="s">
        <v>1129</v>
      </c>
      <c r="F377" t="s">
        <v>1129</v>
      </c>
      <c r="G377" t="s">
        <v>1130</v>
      </c>
      <c r="H377" s="55">
        <v>494285.18</v>
      </c>
      <c r="I377" s="55">
        <v>0</v>
      </c>
      <c r="J377" s="55">
        <v>0</v>
      </c>
      <c r="K377" s="55">
        <v>494285.18</v>
      </c>
      <c r="L377" s="55">
        <v>494285.18</v>
      </c>
      <c r="M377" s="55">
        <v>0</v>
      </c>
      <c r="N377" s="55">
        <v>0</v>
      </c>
      <c r="O377" s="55">
        <v>494285.18</v>
      </c>
      <c r="P377" s="1">
        <v>23</v>
      </c>
    </row>
    <row r="378" spans="1:16" ht="12.75">
      <c r="A378" t="s">
        <v>229</v>
      </c>
      <c r="B378" t="s">
        <v>1123</v>
      </c>
      <c r="C378" t="s">
        <v>1131</v>
      </c>
      <c r="D378" t="s">
        <v>1132</v>
      </c>
      <c r="E378" t="s">
        <v>1133</v>
      </c>
      <c r="F378" t="s">
        <v>1133</v>
      </c>
      <c r="G378" t="s">
        <v>1134</v>
      </c>
      <c r="H378" s="55">
        <v>0</v>
      </c>
      <c r="I378" s="55">
        <v>0</v>
      </c>
      <c r="J378" s="55">
        <v>0</v>
      </c>
      <c r="K378" s="55">
        <v>0</v>
      </c>
      <c r="L378" s="55">
        <v>0</v>
      </c>
      <c r="M378" s="55">
        <v>0</v>
      </c>
      <c r="N378" s="55">
        <v>0</v>
      </c>
      <c r="O378" s="55">
        <v>0</v>
      </c>
      <c r="P378" s="1">
        <v>23</v>
      </c>
    </row>
    <row r="379" spans="1:16" ht="12.75">
      <c r="A379" t="s">
        <v>235</v>
      </c>
      <c r="B379" t="s">
        <v>1135</v>
      </c>
      <c r="C379" t="s">
        <v>1136</v>
      </c>
      <c r="D379" t="s">
        <v>1137</v>
      </c>
      <c r="E379" t="s">
        <v>1138</v>
      </c>
      <c r="F379" t="s">
        <v>1138</v>
      </c>
      <c r="G379" t="s">
        <v>1139</v>
      </c>
      <c r="H379" s="55">
        <v>0</v>
      </c>
      <c r="I379" s="55">
        <v>109982471.78999999</v>
      </c>
      <c r="J379" s="55">
        <v>109988118.78999999</v>
      </c>
      <c r="K379" s="55">
        <v>-5647</v>
      </c>
      <c r="L379" s="55">
        <v>0</v>
      </c>
      <c r="M379" s="55">
        <v>108527705.77</v>
      </c>
      <c r="N379" s="55">
        <v>108536810.81</v>
      </c>
      <c r="O379" s="55">
        <v>-9105.04</v>
      </c>
      <c r="P379" s="1">
        <v>62</v>
      </c>
    </row>
    <row r="380" spans="1:16" ht="12.75">
      <c r="A380" t="s">
        <v>235</v>
      </c>
      <c r="B380" t="s">
        <v>1135</v>
      </c>
      <c r="C380" t="s">
        <v>1136</v>
      </c>
      <c r="D380" t="s">
        <v>1137</v>
      </c>
      <c r="E380" t="s">
        <v>1140</v>
      </c>
      <c r="F380" t="s">
        <v>1140</v>
      </c>
      <c r="G380" t="s">
        <v>1141</v>
      </c>
      <c r="H380" s="55">
        <v>0</v>
      </c>
      <c r="I380" s="55">
        <v>108165983.41</v>
      </c>
      <c r="J380" s="55">
        <v>127134494.62</v>
      </c>
      <c r="K380" s="55">
        <v>-18968511.21</v>
      </c>
      <c r="L380" s="55">
        <v>0</v>
      </c>
      <c r="M380" s="55">
        <v>106672985.84</v>
      </c>
      <c r="N380" s="55">
        <v>122904659.66</v>
      </c>
      <c r="O380" s="55">
        <v>-16231673.82</v>
      </c>
      <c r="P380" s="1">
        <v>62</v>
      </c>
    </row>
    <row r="381" spans="1:16" ht="12.75">
      <c r="A381" t="s">
        <v>235</v>
      </c>
      <c r="B381" t="s">
        <v>1135</v>
      </c>
      <c r="C381" t="s">
        <v>1136</v>
      </c>
      <c r="D381" t="s">
        <v>1137</v>
      </c>
      <c r="E381" t="s">
        <v>1142</v>
      </c>
      <c r="F381" t="s">
        <v>1142</v>
      </c>
      <c r="G381" t="s">
        <v>1143</v>
      </c>
      <c r="H381" s="55">
        <v>0</v>
      </c>
      <c r="I381" s="55">
        <v>2634099.24</v>
      </c>
      <c r="J381" s="55">
        <v>2937188.14</v>
      </c>
      <c r="K381" s="55">
        <v>-303088.9</v>
      </c>
      <c r="L381" s="55">
        <v>0</v>
      </c>
      <c r="M381" s="55">
        <v>3076875.61</v>
      </c>
      <c r="N381" s="55">
        <v>3463002.39</v>
      </c>
      <c r="O381" s="55">
        <v>-386126.78</v>
      </c>
      <c r="P381" s="1">
        <v>62</v>
      </c>
    </row>
    <row r="382" spans="1:16" ht="12.75">
      <c r="A382" t="s">
        <v>235</v>
      </c>
      <c r="B382" t="s">
        <v>1135</v>
      </c>
      <c r="C382" t="s">
        <v>1136</v>
      </c>
      <c r="D382" t="s">
        <v>1137</v>
      </c>
      <c r="E382" t="s">
        <v>1144</v>
      </c>
      <c r="F382" t="s">
        <v>1144</v>
      </c>
      <c r="G382" t="s">
        <v>1145</v>
      </c>
      <c r="H382" s="55">
        <v>0</v>
      </c>
      <c r="I382" s="55">
        <v>4321335208.99</v>
      </c>
      <c r="J382" s="55">
        <v>4457495620.01</v>
      </c>
      <c r="K382" s="55">
        <v>-136160411.02</v>
      </c>
      <c r="L382" s="55">
        <v>0</v>
      </c>
      <c r="M382" s="55">
        <v>4263186319.12</v>
      </c>
      <c r="N382" s="55">
        <v>4451805545.42</v>
      </c>
      <c r="O382" s="55">
        <v>-188619226.3</v>
      </c>
      <c r="P382" s="1">
        <v>62</v>
      </c>
    </row>
    <row r="383" spans="1:16" ht="12.75">
      <c r="A383" t="s">
        <v>235</v>
      </c>
      <c r="B383" t="s">
        <v>1135</v>
      </c>
      <c r="C383" t="s">
        <v>1136</v>
      </c>
      <c r="D383" t="s">
        <v>1137</v>
      </c>
      <c r="E383" t="s">
        <v>1146</v>
      </c>
      <c r="F383" t="s">
        <v>1146</v>
      </c>
      <c r="G383" t="s">
        <v>1147</v>
      </c>
      <c r="H383" s="55">
        <v>0</v>
      </c>
      <c r="I383" s="55">
        <v>69308533.05</v>
      </c>
      <c r="J383" s="55">
        <v>91845918.27</v>
      </c>
      <c r="K383" s="55">
        <v>-22537385.22</v>
      </c>
      <c r="L383" s="55">
        <v>0</v>
      </c>
      <c r="M383" s="55">
        <v>66952143.95</v>
      </c>
      <c r="N383" s="55">
        <v>87614101.93</v>
      </c>
      <c r="O383" s="55">
        <v>-20661957.98</v>
      </c>
      <c r="P383" s="1">
        <v>62</v>
      </c>
    </row>
    <row r="384" spans="1:16" ht="12.75">
      <c r="A384" t="s">
        <v>235</v>
      </c>
      <c r="B384" t="s">
        <v>1135</v>
      </c>
      <c r="C384" t="s">
        <v>1136</v>
      </c>
      <c r="D384" t="s">
        <v>1137</v>
      </c>
      <c r="E384" t="s">
        <v>1148</v>
      </c>
      <c r="F384" t="s">
        <v>1148</v>
      </c>
      <c r="G384" t="s">
        <v>1149</v>
      </c>
      <c r="H384" s="55">
        <v>0</v>
      </c>
      <c r="I384" s="55">
        <v>26826201.33</v>
      </c>
      <c r="J384" s="55">
        <v>44854475.72</v>
      </c>
      <c r="K384" s="55">
        <v>-18028274.39</v>
      </c>
      <c r="L384" s="55">
        <v>0</v>
      </c>
      <c r="M384" s="55">
        <v>28690999.53</v>
      </c>
      <c r="N384" s="55">
        <v>40550257.36</v>
      </c>
      <c r="O384" s="55">
        <v>-11859257.83</v>
      </c>
      <c r="P384" s="1">
        <v>62</v>
      </c>
    </row>
    <row r="385" spans="1:16" ht="12.75">
      <c r="A385" t="s">
        <v>235</v>
      </c>
      <c r="B385" t="s">
        <v>1135</v>
      </c>
      <c r="C385" t="s">
        <v>1136</v>
      </c>
      <c r="D385" t="s">
        <v>1137</v>
      </c>
      <c r="E385" t="s">
        <v>1150</v>
      </c>
      <c r="F385" t="s">
        <v>1150</v>
      </c>
      <c r="G385" t="s">
        <v>1151</v>
      </c>
      <c r="H385" s="55">
        <v>0</v>
      </c>
      <c r="I385" s="55">
        <v>1080465</v>
      </c>
      <c r="J385" s="55">
        <v>1080465</v>
      </c>
      <c r="K385" s="55">
        <v>0</v>
      </c>
      <c r="L385" s="55">
        <v>0</v>
      </c>
      <c r="M385" s="55">
        <v>11409170</v>
      </c>
      <c r="N385" s="55">
        <v>11409170</v>
      </c>
      <c r="O385" s="55">
        <v>0</v>
      </c>
      <c r="P385" s="1">
        <v>62</v>
      </c>
    </row>
    <row r="386" spans="1:16" ht="12.75">
      <c r="A386" t="s">
        <v>235</v>
      </c>
      <c r="B386" t="s">
        <v>1135</v>
      </c>
      <c r="C386" t="s">
        <v>1136</v>
      </c>
      <c r="D386" t="s">
        <v>1137</v>
      </c>
      <c r="E386" t="s">
        <v>1152</v>
      </c>
      <c r="F386" t="s">
        <v>1152</v>
      </c>
      <c r="G386" t="s">
        <v>1153</v>
      </c>
      <c r="H386" s="55">
        <v>0</v>
      </c>
      <c r="I386" s="55">
        <v>54315000</v>
      </c>
      <c r="J386" s="55">
        <v>54315000</v>
      </c>
      <c r="K386" s="55">
        <v>0</v>
      </c>
      <c r="L386" s="55">
        <v>0</v>
      </c>
      <c r="M386" s="55">
        <v>50215000</v>
      </c>
      <c r="N386" s="55">
        <v>50215000</v>
      </c>
      <c r="O386" s="55">
        <v>0</v>
      </c>
      <c r="P386" s="1">
        <v>62</v>
      </c>
    </row>
    <row r="387" spans="1:16" ht="12.75">
      <c r="A387" t="s">
        <v>235</v>
      </c>
      <c r="B387" t="s">
        <v>1135</v>
      </c>
      <c r="C387" t="s">
        <v>1136</v>
      </c>
      <c r="D387" t="s">
        <v>1154</v>
      </c>
      <c r="E387" t="s">
        <v>1155</v>
      </c>
      <c r="F387" t="s">
        <v>1155</v>
      </c>
      <c r="G387" t="s">
        <v>1156</v>
      </c>
      <c r="H387" s="55">
        <v>-9105.04</v>
      </c>
      <c r="I387" s="55">
        <v>9105.04</v>
      </c>
      <c r="J387" s="55">
        <v>0</v>
      </c>
      <c r="K387" s="55">
        <v>0</v>
      </c>
      <c r="L387" s="55">
        <v>-1522.42</v>
      </c>
      <c r="M387" s="55">
        <v>1522.42</v>
      </c>
      <c r="N387" s="55">
        <v>0</v>
      </c>
      <c r="O387" s="55">
        <v>0</v>
      </c>
      <c r="P387" s="1">
        <v>62</v>
      </c>
    </row>
    <row r="388" spans="1:16" ht="12.75">
      <c r="A388" t="s">
        <v>235</v>
      </c>
      <c r="B388" t="s">
        <v>1135</v>
      </c>
      <c r="C388" t="s">
        <v>1136</v>
      </c>
      <c r="D388" t="s">
        <v>1154</v>
      </c>
      <c r="E388" t="s">
        <v>1157</v>
      </c>
      <c r="F388" t="s">
        <v>1157</v>
      </c>
      <c r="G388" t="s">
        <v>1158</v>
      </c>
      <c r="H388" s="55">
        <v>-16331478.8</v>
      </c>
      <c r="I388" s="55">
        <v>16223673.82</v>
      </c>
      <c r="J388" s="55">
        <v>-8000</v>
      </c>
      <c r="K388" s="55">
        <v>-99804.98</v>
      </c>
      <c r="L388" s="55">
        <v>-13522336.85</v>
      </c>
      <c r="M388" s="55">
        <v>13422531.87</v>
      </c>
      <c r="N388" s="55">
        <v>0</v>
      </c>
      <c r="O388" s="55">
        <v>-99804.98</v>
      </c>
      <c r="P388" s="1">
        <v>62</v>
      </c>
    </row>
    <row r="389" spans="1:16" ht="12.75">
      <c r="A389" t="s">
        <v>235</v>
      </c>
      <c r="B389" t="s">
        <v>1135</v>
      </c>
      <c r="C389" t="s">
        <v>1136</v>
      </c>
      <c r="D389" t="s">
        <v>1154</v>
      </c>
      <c r="E389" t="s">
        <v>1159</v>
      </c>
      <c r="F389" t="s">
        <v>1159</v>
      </c>
      <c r="G389" t="s">
        <v>1160</v>
      </c>
      <c r="H389" s="55">
        <v>-386126.78</v>
      </c>
      <c r="I389" s="55">
        <v>386126.78</v>
      </c>
      <c r="J389" s="55">
        <v>0</v>
      </c>
      <c r="K389" s="55">
        <v>0</v>
      </c>
      <c r="L389" s="55">
        <v>-465430.69</v>
      </c>
      <c r="M389" s="55">
        <v>465430.69</v>
      </c>
      <c r="N389" s="55">
        <v>0</v>
      </c>
      <c r="O389" s="55">
        <v>0</v>
      </c>
      <c r="P389" s="1">
        <v>62</v>
      </c>
    </row>
    <row r="390" spans="1:16" ht="12.75">
      <c r="A390" t="s">
        <v>235</v>
      </c>
      <c r="B390" t="s">
        <v>1135</v>
      </c>
      <c r="C390" t="s">
        <v>1136</v>
      </c>
      <c r="D390" t="s">
        <v>1154</v>
      </c>
      <c r="E390" t="s">
        <v>1161</v>
      </c>
      <c r="F390" t="s">
        <v>1161</v>
      </c>
      <c r="G390" t="s">
        <v>1162</v>
      </c>
      <c r="H390" s="55">
        <v>-189411574.52</v>
      </c>
      <c r="I390" s="55">
        <v>189366074.26</v>
      </c>
      <c r="J390" s="55">
        <v>-21849.32</v>
      </c>
      <c r="K390" s="55">
        <v>-23650.94</v>
      </c>
      <c r="L390" s="55">
        <v>-149533793.9</v>
      </c>
      <c r="M390" s="55">
        <v>148741445.68</v>
      </c>
      <c r="N390" s="55">
        <v>0</v>
      </c>
      <c r="O390" s="55">
        <v>-792348.22</v>
      </c>
      <c r="P390" s="1">
        <v>62</v>
      </c>
    </row>
    <row r="391" spans="1:16" ht="12.75">
      <c r="A391" t="s">
        <v>235</v>
      </c>
      <c r="B391" t="s">
        <v>1135</v>
      </c>
      <c r="C391" t="s">
        <v>1136</v>
      </c>
      <c r="D391" t="s">
        <v>1154</v>
      </c>
      <c r="E391" t="s">
        <v>1163</v>
      </c>
      <c r="F391" t="s">
        <v>1163</v>
      </c>
      <c r="G391" t="s">
        <v>1164</v>
      </c>
      <c r="H391" s="55">
        <v>-20662001.4</v>
      </c>
      <c r="I391" s="55">
        <v>20661828.65</v>
      </c>
      <c r="J391" s="55">
        <v>0</v>
      </c>
      <c r="K391" s="55">
        <v>-172.75</v>
      </c>
      <c r="L391" s="55">
        <v>-20360453.82</v>
      </c>
      <c r="M391" s="55">
        <v>20333460.4</v>
      </c>
      <c r="N391" s="55">
        <v>-26950</v>
      </c>
      <c r="O391" s="55">
        <v>-43.42</v>
      </c>
      <c r="P391" s="1">
        <v>62</v>
      </c>
    </row>
    <row r="392" spans="1:16" ht="12.75">
      <c r="A392" t="s">
        <v>235</v>
      </c>
      <c r="B392" t="s">
        <v>1135</v>
      </c>
      <c r="C392" t="s">
        <v>1136</v>
      </c>
      <c r="D392" t="s">
        <v>1154</v>
      </c>
      <c r="E392" t="s">
        <v>1165</v>
      </c>
      <c r="F392" t="s">
        <v>1165</v>
      </c>
      <c r="G392" t="s">
        <v>1166</v>
      </c>
      <c r="H392" s="55">
        <v>-11859257.83</v>
      </c>
      <c r="I392" s="55">
        <v>11859257.83</v>
      </c>
      <c r="J392" s="55">
        <v>0</v>
      </c>
      <c r="K392" s="55">
        <v>0</v>
      </c>
      <c r="L392" s="55">
        <v>-14214189.030000001</v>
      </c>
      <c r="M392" s="55">
        <v>14214189.030000001</v>
      </c>
      <c r="N392" s="55">
        <v>0</v>
      </c>
      <c r="O392" s="55">
        <v>0</v>
      </c>
      <c r="P392" s="1">
        <v>62</v>
      </c>
    </row>
    <row r="393" spans="1:16" ht="12.75">
      <c r="A393" t="s">
        <v>235</v>
      </c>
      <c r="B393" t="s">
        <v>1135</v>
      </c>
      <c r="C393" t="s">
        <v>1136</v>
      </c>
      <c r="D393" t="s">
        <v>1154</v>
      </c>
      <c r="E393" t="s">
        <v>1167</v>
      </c>
      <c r="F393" t="s">
        <v>1167</v>
      </c>
      <c r="G393" t="s">
        <v>1168</v>
      </c>
      <c r="H393" s="55">
        <v>0</v>
      </c>
      <c r="I393" s="55">
        <v>0</v>
      </c>
      <c r="J393" s="55">
        <v>0</v>
      </c>
      <c r="K393" s="55">
        <v>0</v>
      </c>
      <c r="L393" s="55">
        <v>0</v>
      </c>
      <c r="M393" s="55">
        <v>0</v>
      </c>
      <c r="N393" s="55">
        <v>0</v>
      </c>
      <c r="O393" s="55">
        <v>0</v>
      </c>
      <c r="P393" s="1">
        <v>62</v>
      </c>
    </row>
    <row r="394" spans="1:16" ht="12.75">
      <c r="A394" t="s">
        <v>235</v>
      </c>
      <c r="B394" t="s">
        <v>1135</v>
      </c>
      <c r="C394" t="s">
        <v>1136</v>
      </c>
      <c r="D394" t="s">
        <v>1154</v>
      </c>
      <c r="E394" t="s">
        <v>1169</v>
      </c>
      <c r="F394" t="s">
        <v>1169</v>
      </c>
      <c r="G394" t="s">
        <v>1170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5">
        <v>0</v>
      </c>
      <c r="O394" s="55">
        <v>0</v>
      </c>
      <c r="P394" s="1">
        <v>62</v>
      </c>
    </row>
    <row r="395" spans="1:16" ht="12.75">
      <c r="A395" t="s">
        <v>235</v>
      </c>
      <c r="B395" t="s">
        <v>1135</v>
      </c>
      <c r="C395" t="s">
        <v>1171</v>
      </c>
      <c r="D395" t="s">
        <v>1172</v>
      </c>
      <c r="E395" t="s">
        <v>1173</v>
      </c>
      <c r="F395" t="s">
        <v>1173</v>
      </c>
      <c r="G395" t="s">
        <v>1174</v>
      </c>
      <c r="H395" s="55">
        <v>-580783.37</v>
      </c>
      <c r="I395" s="55">
        <v>556530.71</v>
      </c>
      <c r="J395" s="55">
        <v>0</v>
      </c>
      <c r="K395" s="55">
        <v>-24252.66</v>
      </c>
      <c r="L395" s="55">
        <v>-983015.87</v>
      </c>
      <c r="M395" s="55">
        <v>962665.31</v>
      </c>
      <c r="N395" s="55">
        <v>560432.81</v>
      </c>
      <c r="O395" s="55">
        <v>-580783.37</v>
      </c>
      <c r="P395" s="1">
        <v>63</v>
      </c>
    </row>
    <row r="396" spans="1:16" ht="12.75">
      <c r="A396" t="s">
        <v>235</v>
      </c>
      <c r="B396" t="s">
        <v>1135</v>
      </c>
      <c r="C396" t="s">
        <v>1171</v>
      </c>
      <c r="D396" t="s">
        <v>1175</v>
      </c>
      <c r="E396" t="s">
        <v>1176</v>
      </c>
      <c r="F396" t="s">
        <v>1177</v>
      </c>
      <c r="G396" t="s">
        <v>1178</v>
      </c>
      <c r="H396" s="55">
        <v>-23716.65</v>
      </c>
      <c r="I396" s="55">
        <v>588594.69</v>
      </c>
      <c r="J396" s="55">
        <v>587823.51</v>
      </c>
      <c r="K396" s="55">
        <v>-22945.47</v>
      </c>
      <c r="L396" s="55">
        <v>-24948.47</v>
      </c>
      <c r="M396" s="55">
        <v>1217911.53</v>
      </c>
      <c r="N396" s="55">
        <v>1216679.71</v>
      </c>
      <c r="O396" s="55">
        <v>-23716.65</v>
      </c>
      <c r="P396" s="1">
        <v>63</v>
      </c>
    </row>
    <row r="397" spans="1:16" ht="12.75">
      <c r="A397" t="s">
        <v>235</v>
      </c>
      <c r="B397" t="s">
        <v>1135</v>
      </c>
      <c r="C397" t="s">
        <v>1171</v>
      </c>
      <c r="D397" t="s">
        <v>1175</v>
      </c>
      <c r="E397" t="s">
        <v>1176</v>
      </c>
      <c r="F397" t="s">
        <v>1179</v>
      </c>
      <c r="G397" t="s">
        <v>1180</v>
      </c>
      <c r="H397" s="55">
        <v>-1296754.28</v>
      </c>
      <c r="I397" s="55">
        <v>1299580558.26</v>
      </c>
      <c r="J397" s="55">
        <v>1298493335.38</v>
      </c>
      <c r="K397" s="55">
        <v>-209531.4</v>
      </c>
      <c r="L397" s="55">
        <v>-7687940.78</v>
      </c>
      <c r="M397" s="55">
        <v>1224113564.32</v>
      </c>
      <c r="N397" s="55">
        <v>1217722377.82</v>
      </c>
      <c r="O397" s="55">
        <v>-1296754.28</v>
      </c>
      <c r="P397" s="1">
        <v>63</v>
      </c>
    </row>
    <row r="398" spans="1:16" ht="12.75">
      <c r="A398" t="s">
        <v>235</v>
      </c>
      <c r="B398" t="s">
        <v>1135</v>
      </c>
      <c r="C398" t="s">
        <v>1171</v>
      </c>
      <c r="D398" t="s">
        <v>1175</v>
      </c>
      <c r="E398" t="s">
        <v>1181</v>
      </c>
      <c r="F398" t="s">
        <v>1182</v>
      </c>
      <c r="G398" t="s">
        <v>1183</v>
      </c>
      <c r="H398" s="55">
        <v>-7948406.02</v>
      </c>
      <c r="I398" s="55">
        <v>1298493335.38</v>
      </c>
      <c r="J398" s="55">
        <v>1299905943.91</v>
      </c>
      <c r="K398" s="55">
        <v>-9361014.55</v>
      </c>
      <c r="L398" s="55">
        <v>-4745066.18</v>
      </c>
      <c r="M398" s="55">
        <v>1217722377.82</v>
      </c>
      <c r="N398" s="55">
        <v>1220925717.66</v>
      </c>
      <c r="O398" s="55">
        <v>-7948406.02</v>
      </c>
      <c r="P398" s="1">
        <v>63</v>
      </c>
    </row>
    <row r="399" spans="1:16" ht="12.75">
      <c r="A399" t="s">
        <v>235</v>
      </c>
      <c r="B399" t="s">
        <v>1135</v>
      </c>
      <c r="C399" t="s">
        <v>1171</v>
      </c>
      <c r="D399" t="s">
        <v>1184</v>
      </c>
      <c r="E399" t="s">
        <v>1185</v>
      </c>
      <c r="F399" t="s">
        <v>1186</v>
      </c>
      <c r="G399" t="s">
        <v>1187</v>
      </c>
      <c r="H399" s="55">
        <v>0</v>
      </c>
      <c r="I399" s="55">
        <v>0</v>
      </c>
      <c r="J399" s="55">
        <v>0</v>
      </c>
      <c r="K399" s="55">
        <v>0</v>
      </c>
      <c r="L399" s="55">
        <v>0</v>
      </c>
      <c r="M399" s="55">
        <v>305032</v>
      </c>
      <c r="N399" s="55">
        <v>305032</v>
      </c>
      <c r="O399" s="55">
        <v>0</v>
      </c>
      <c r="P399" s="1">
        <v>63</v>
      </c>
    </row>
    <row r="400" spans="1:16" ht="12.75">
      <c r="A400" t="s">
        <v>235</v>
      </c>
      <c r="B400" t="s">
        <v>1135</v>
      </c>
      <c r="C400" t="s">
        <v>1171</v>
      </c>
      <c r="D400" t="s">
        <v>1184</v>
      </c>
      <c r="E400" t="s">
        <v>1185</v>
      </c>
      <c r="F400" t="s">
        <v>1188</v>
      </c>
      <c r="G400" t="s">
        <v>1189</v>
      </c>
      <c r="H400" s="55">
        <v>-14332.78</v>
      </c>
      <c r="I400" s="55">
        <v>25339.53</v>
      </c>
      <c r="J400" s="55">
        <v>26626.71</v>
      </c>
      <c r="K400" s="55">
        <v>-15619.96</v>
      </c>
      <c r="L400" s="55">
        <v>-15496.4</v>
      </c>
      <c r="M400" s="55">
        <v>37829.16</v>
      </c>
      <c r="N400" s="55">
        <v>36665.54</v>
      </c>
      <c r="O400" s="55">
        <v>-14332.78</v>
      </c>
      <c r="P400" s="1">
        <v>63</v>
      </c>
    </row>
    <row r="401" spans="1:16" ht="12.75">
      <c r="A401" t="s">
        <v>235</v>
      </c>
      <c r="B401" t="s">
        <v>1135</v>
      </c>
      <c r="C401" t="s">
        <v>1171</v>
      </c>
      <c r="D401" t="s">
        <v>1184</v>
      </c>
      <c r="E401" t="s">
        <v>1185</v>
      </c>
      <c r="F401" t="s">
        <v>1190</v>
      </c>
      <c r="G401" t="s">
        <v>1191</v>
      </c>
      <c r="H401" s="55">
        <v>0</v>
      </c>
      <c r="I401" s="55">
        <v>0</v>
      </c>
      <c r="J401" s="55">
        <v>0</v>
      </c>
      <c r="K401" s="55">
        <v>0</v>
      </c>
      <c r="L401" s="55">
        <v>0</v>
      </c>
      <c r="M401" s="55">
        <v>0</v>
      </c>
      <c r="N401" s="55">
        <v>0</v>
      </c>
      <c r="O401" s="55">
        <v>0</v>
      </c>
      <c r="P401" s="1">
        <v>63</v>
      </c>
    </row>
    <row r="402" spans="1:16" ht="12.75">
      <c r="A402" t="s">
        <v>235</v>
      </c>
      <c r="B402" t="s">
        <v>1135</v>
      </c>
      <c r="C402" t="s">
        <v>1171</v>
      </c>
      <c r="D402" t="s">
        <v>1184</v>
      </c>
      <c r="E402" t="s">
        <v>1185</v>
      </c>
      <c r="F402" t="s">
        <v>1192</v>
      </c>
      <c r="G402" t="s">
        <v>1193</v>
      </c>
      <c r="H402" s="55">
        <v>-927942.04</v>
      </c>
      <c r="I402" s="55">
        <v>136540.62</v>
      </c>
      <c r="J402" s="55">
        <v>145771.06</v>
      </c>
      <c r="K402" s="55">
        <v>-937172.48</v>
      </c>
      <c r="L402" s="55">
        <v>0</v>
      </c>
      <c r="M402" s="55">
        <v>0</v>
      </c>
      <c r="N402" s="55">
        <v>927942.04</v>
      </c>
      <c r="O402" s="55">
        <v>-927942.04</v>
      </c>
      <c r="P402" s="1">
        <v>63</v>
      </c>
    </row>
    <row r="403" spans="1:16" ht="12.75">
      <c r="A403" t="s">
        <v>235</v>
      </c>
      <c r="B403" t="s">
        <v>1135</v>
      </c>
      <c r="C403" t="s">
        <v>1171</v>
      </c>
      <c r="D403" t="s">
        <v>1184</v>
      </c>
      <c r="E403" t="s">
        <v>1185</v>
      </c>
      <c r="F403" t="s">
        <v>1194</v>
      </c>
      <c r="G403" t="s">
        <v>1195</v>
      </c>
      <c r="H403" s="55">
        <v>-22020.08</v>
      </c>
      <c r="I403" s="55">
        <v>58.8</v>
      </c>
      <c r="J403" s="55">
        <v>401.93</v>
      </c>
      <c r="K403" s="55">
        <v>-22363.21</v>
      </c>
      <c r="L403" s="55">
        <v>-22020.08</v>
      </c>
      <c r="M403" s="55">
        <v>0</v>
      </c>
      <c r="N403" s="55">
        <v>0</v>
      </c>
      <c r="O403" s="55">
        <v>-22020.08</v>
      </c>
      <c r="P403" s="1">
        <v>63</v>
      </c>
    </row>
    <row r="404" spans="1:16" ht="12.75">
      <c r="A404" t="s">
        <v>235</v>
      </c>
      <c r="B404" t="s">
        <v>1135</v>
      </c>
      <c r="C404" t="s">
        <v>1171</v>
      </c>
      <c r="D404" t="s">
        <v>1184</v>
      </c>
      <c r="E404" t="s">
        <v>1185</v>
      </c>
      <c r="F404" t="s">
        <v>1196</v>
      </c>
      <c r="G404" t="s">
        <v>1197</v>
      </c>
      <c r="H404" s="55">
        <v>-1950</v>
      </c>
      <c r="I404" s="55">
        <v>14746.06</v>
      </c>
      <c r="J404" s="55">
        <v>14723.72</v>
      </c>
      <c r="K404" s="55">
        <v>-1927.66</v>
      </c>
      <c r="L404" s="55">
        <v>-83238.42</v>
      </c>
      <c r="M404" s="55">
        <v>87279.52</v>
      </c>
      <c r="N404" s="55">
        <v>5991.1</v>
      </c>
      <c r="O404" s="55">
        <v>-1950</v>
      </c>
      <c r="P404" s="1">
        <v>63</v>
      </c>
    </row>
    <row r="405" spans="1:16" ht="12.75">
      <c r="A405" t="s">
        <v>235</v>
      </c>
      <c r="B405" t="s">
        <v>1135</v>
      </c>
      <c r="C405" t="s">
        <v>1171</v>
      </c>
      <c r="D405" t="s">
        <v>1184</v>
      </c>
      <c r="E405" t="s">
        <v>1185</v>
      </c>
      <c r="F405" t="s">
        <v>1198</v>
      </c>
      <c r="G405" t="s">
        <v>1199</v>
      </c>
      <c r="H405" s="55">
        <v>0</v>
      </c>
      <c r="I405" s="55">
        <v>0</v>
      </c>
      <c r="J405" s="55">
        <v>0</v>
      </c>
      <c r="K405" s="55">
        <v>0</v>
      </c>
      <c r="L405" s="55">
        <v>0</v>
      </c>
      <c r="M405" s="55">
        <v>0</v>
      </c>
      <c r="N405" s="55">
        <v>0</v>
      </c>
      <c r="O405" s="55">
        <v>0</v>
      </c>
      <c r="P405" s="1">
        <v>63</v>
      </c>
    </row>
    <row r="406" spans="1:16" ht="12.75">
      <c r="A406" t="s">
        <v>235</v>
      </c>
      <c r="B406" t="s">
        <v>1135</v>
      </c>
      <c r="C406" t="s">
        <v>1171</v>
      </c>
      <c r="D406" t="s">
        <v>1184</v>
      </c>
      <c r="E406" t="s">
        <v>1185</v>
      </c>
      <c r="F406" t="s">
        <v>1200</v>
      </c>
      <c r="G406" t="s">
        <v>1201</v>
      </c>
      <c r="H406" s="55">
        <v>-1833254.52</v>
      </c>
      <c r="I406" s="55">
        <v>1786055.81</v>
      </c>
      <c r="J406" s="55">
        <v>0</v>
      </c>
      <c r="K406" s="55">
        <v>-47198.71</v>
      </c>
      <c r="L406" s="55">
        <v>-2945.01</v>
      </c>
      <c r="M406" s="55">
        <v>773453.03</v>
      </c>
      <c r="N406" s="55">
        <v>2603762.54</v>
      </c>
      <c r="O406" s="55">
        <v>-1833254.52</v>
      </c>
      <c r="P406" s="1">
        <v>63</v>
      </c>
    </row>
    <row r="407" spans="1:16" ht="12.75">
      <c r="A407" t="s">
        <v>235</v>
      </c>
      <c r="B407" t="s">
        <v>1135</v>
      </c>
      <c r="C407" t="s">
        <v>1171</v>
      </c>
      <c r="D407" t="s">
        <v>1184</v>
      </c>
      <c r="E407" t="s">
        <v>1185</v>
      </c>
      <c r="F407" t="s">
        <v>1202</v>
      </c>
      <c r="G407" t="s">
        <v>1203</v>
      </c>
      <c r="H407" s="55">
        <v>-368.84</v>
      </c>
      <c r="I407" s="55">
        <v>0</v>
      </c>
      <c r="J407" s="55">
        <v>0</v>
      </c>
      <c r="K407" s="55">
        <v>-368.84</v>
      </c>
      <c r="L407" s="55">
        <v>-368.84</v>
      </c>
      <c r="M407" s="55">
        <v>0</v>
      </c>
      <c r="N407" s="55">
        <v>0</v>
      </c>
      <c r="O407" s="55">
        <v>-368.84</v>
      </c>
      <c r="P407" s="1">
        <v>63</v>
      </c>
    </row>
    <row r="408" spans="1:16" ht="12.75">
      <c r="A408" t="s">
        <v>235</v>
      </c>
      <c r="B408" t="s">
        <v>1135</v>
      </c>
      <c r="C408" t="s">
        <v>1171</v>
      </c>
      <c r="D408" t="s">
        <v>1184</v>
      </c>
      <c r="E408" t="s">
        <v>1185</v>
      </c>
      <c r="F408" t="s">
        <v>1204</v>
      </c>
      <c r="G408" t="s">
        <v>1205</v>
      </c>
      <c r="H408" s="55">
        <v>-463.83</v>
      </c>
      <c r="I408" s="55">
        <v>0</v>
      </c>
      <c r="J408" s="55">
        <v>0</v>
      </c>
      <c r="K408" s="55">
        <v>-463.83</v>
      </c>
      <c r="L408" s="55">
        <v>-463.83</v>
      </c>
      <c r="M408" s="55">
        <v>0</v>
      </c>
      <c r="N408" s="55">
        <v>0</v>
      </c>
      <c r="O408" s="55">
        <v>-463.83</v>
      </c>
      <c r="P408" s="1">
        <v>63</v>
      </c>
    </row>
    <row r="409" spans="1:16" ht="12.75">
      <c r="A409" t="s">
        <v>235</v>
      </c>
      <c r="B409" t="s">
        <v>1135</v>
      </c>
      <c r="C409" t="s">
        <v>1171</v>
      </c>
      <c r="D409" t="s">
        <v>1184</v>
      </c>
      <c r="E409" t="s">
        <v>1185</v>
      </c>
      <c r="F409" t="s">
        <v>1206</v>
      </c>
      <c r="G409" t="s">
        <v>1207</v>
      </c>
      <c r="H409" s="55">
        <v>0</v>
      </c>
      <c r="I409" s="55">
        <v>1330255</v>
      </c>
      <c r="J409" s="55">
        <v>1330255</v>
      </c>
      <c r="K409" s="55">
        <v>0</v>
      </c>
      <c r="L409" s="55">
        <v>0</v>
      </c>
      <c r="M409" s="55">
        <v>3289000</v>
      </c>
      <c r="N409" s="55">
        <v>3289000</v>
      </c>
      <c r="O409" s="55">
        <v>0</v>
      </c>
      <c r="P409" s="1">
        <v>63</v>
      </c>
    </row>
    <row r="410" spans="1:16" ht="12.75">
      <c r="A410" t="s">
        <v>235</v>
      </c>
      <c r="B410" t="s">
        <v>1135</v>
      </c>
      <c r="C410" t="s">
        <v>1171</v>
      </c>
      <c r="D410" t="s">
        <v>1184</v>
      </c>
      <c r="E410" t="s">
        <v>1185</v>
      </c>
      <c r="F410" t="s">
        <v>1208</v>
      </c>
      <c r="G410" t="s">
        <v>1209</v>
      </c>
      <c r="H410" s="55">
        <v>-176.64</v>
      </c>
      <c r="I410" s="55">
        <v>899569.4</v>
      </c>
      <c r="J410" s="55">
        <v>825658.45</v>
      </c>
      <c r="K410" s="55">
        <v>73734.31</v>
      </c>
      <c r="L410" s="55">
        <v>3692.3</v>
      </c>
      <c r="M410" s="55">
        <v>868740.99</v>
      </c>
      <c r="N410" s="55">
        <v>872609.93</v>
      </c>
      <c r="O410" s="55">
        <v>-176.64</v>
      </c>
      <c r="P410" s="1">
        <v>63</v>
      </c>
    </row>
    <row r="411" spans="1:16" ht="12.75">
      <c r="A411" t="s">
        <v>235</v>
      </c>
      <c r="B411" t="s">
        <v>1135</v>
      </c>
      <c r="C411" t="s">
        <v>1171</v>
      </c>
      <c r="D411" t="s">
        <v>1184</v>
      </c>
      <c r="E411" t="s">
        <v>1185</v>
      </c>
      <c r="F411" t="s">
        <v>1210</v>
      </c>
      <c r="G411" t="s">
        <v>1211</v>
      </c>
      <c r="H411" s="55">
        <v>0</v>
      </c>
      <c r="I411" s="55">
        <v>2834459.48</v>
      </c>
      <c r="J411" s="55">
        <v>2834459.48</v>
      </c>
      <c r="K411" s="55">
        <v>0</v>
      </c>
      <c r="L411" s="55">
        <v>0</v>
      </c>
      <c r="M411" s="55">
        <v>11404717.22</v>
      </c>
      <c r="N411" s="55">
        <v>11404717.22</v>
      </c>
      <c r="O411" s="55">
        <v>0</v>
      </c>
      <c r="P411" s="1">
        <v>63</v>
      </c>
    </row>
    <row r="412" spans="1:16" ht="12.75">
      <c r="A412" t="s">
        <v>235</v>
      </c>
      <c r="B412" t="s">
        <v>1135</v>
      </c>
      <c r="C412" t="s">
        <v>1171</v>
      </c>
      <c r="D412" t="s">
        <v>1184</v>
      </c>
      <c r="E412" t="s">
        <v>1212</v>
      </c>
      <c r="F412" t="s">
        <v>1212</v>
      </c>
      <c r="G412" t="s">
        <v>1213</v>
      </c>
      <c r="H412" s="55">
        <v>0</v>
      </c>
      <c r="I412" s="55">
        <v>10982154.43</v>
      </c>
      <c r="J412" s="55">
        <v>10982154.43</v>
      </c>
      <c r="K412" s="55">
        <v>0</v>
      </c>
      <c r="L412" s="55">
        <v>0</v>
      </c>
      <c r="M412" s="55">
        <v>11878902.45</v>
      </c>
      <c r="N412" s="55">
        <v>11878902.45</v>
      </c>
      <c r="O412" s="55">
        <v>0</v>
      </c>
      <c r="P412" s="1">
        <v>63</v>
      </c>
    </row>
    <row r="413" spans="1:16" ht="12.75">
      <c r="A413" t="s">
        <v>235</v>
      </c>
      <c r="B413" t="s">
        <v>1135</v>
      </c>
      <c r="C413" t="s">
        <v>1171</v>
      </c>
      <c r="D413" t="s">
        <v>1184</v>
      </c>
      <c r="E413" t="s">
        <v>1214</v>
      </c>
      <c r="F413" t="s">
        <v>1215</v>
      </c>
      <c r="G413" t="s">
        <v>1216</v>
      </c>
      <c r="H413" s="55">
        <v>-124390.65</v>
      </c>
      <c r="I413" s="55">
        <v>1589470.75</v>
      </c>
      <c r="J413" s="55">
        <v>1541185.17</v>
      </c>
      <c r="K413" s="55">
        <v>-76105.07</v>
      </c>
      <c r="L413" s="55">
        <v>-66268.28</v>
      </c>
      <c r="M413" s="55">
        <v>962146.71</v>
      </c>
      <c r="N413" s="55">
        <v>1020269.08</v>
      </c>
      <c r="O413" s="55">
        <v>-124390.65</v>
      </c>
      <c r="P413" s="1">
        <v>63</v>
      </c>
    </row>
    <row r="414" spans="1:16" ht="12.75">
      <c r="A414" t="s">
        <v>235</v>
      </c>
      <c r="B414" t="s">
        <v>1135</v>
      </c>
      <c r="C414" t="s">
        <v>1171</v>
      </c>
      <c r="D414" t="s">
        <v>1184</v>
      </c>
      <c r="E414" t="s">
        <v>1214</v>
      </c>
      <c r="F414" t="s">
        <v>1217</v>
      </c>
      <c r="G414" t="s">
        <v>1218</v>
      </c>
      <c r="H414" s="55">
        <v>-145738.3</v>
      </c>
      <c r="I414" s="55">
        <v>844890.83</v>
      </c>
      <c r="J414" s="55">
        <v>794856.77</v>
      </c>
      <c r="K414" s="55">
        <v>-95704.24</v>
      </c>
      <c r="L414" s="55">
        <v>-140908.47</v>
      </c>
      <c r="M414" s="55">
        <v>559552.39</v>
      </c>
      <c r="N414" s="55">
        <v>564382.22</v>
      </c>
      <c r="O414" s="55">
        <v>-145738.3</v>
      </c>
      <c r="P414" s="1">
        <v>63</v>
      </c>
    </row>
    <row r="415" spans="1:16" ht="12.75">
      <c r="A415" t="s">
        <v>235</v>
      </c>
      <c r="B415" t="s">
        <v>1135</v>
      </c>
      <c r="C415" t="s">
        <v>1171</v>
      </c>
      <c r="D415" t="s">
        <v>1184</v>
      </c>
      <c r="E415" t="s">
        <v>1214</v>
      </c>
      <c r="F415" t="s">
        <v>1219</v>
      </c>
      <c r="G415" t="s">
        <v>1220</v>
      </c>
      <c r="H415" s="55">
        <v>0</v>
      </c>
      <c r="I415" s="55">
        <v>0</v>
      </c>
      <c r="J415" s="55">
        <v>0</v>
      </c>
      <c r="K415" s="55">
        <v>0</v>
      </c>
      <c r="L415" s="55">
        <v>0</v>
      </c>
      <c r="M415" s="55">
        <v>0</v>
      </c>
      <c r="N415" s="55">
        <v>0</v>
      </c>
      <c r="O415" s="55">
        <v>0</v>
      </c>
      <c r="P415" s="1">
        <v>63</v>
      </c>
    </row>
    <row r="416" spans="1:16" ht="12.75">
      <c r="A416" t="s">
        <v>235</v>
      </c>
      <c r="B416" t="s">
        <v>1135</v>
      </c>
      <c r="C416" t="s">
        <v>1171</v>
      </c>
      <c r="D416" t="s">
        <v>1184</v>
      </c>
      <c r="E416" t="s">
        <v>1214</v>
      </c>
      <c r="F416" t="s">
        <v>1221</v>
      </c>
      <c r="G416" t="s">
        <v>1222</v>
      </c>
      <c r="H416" s="55">
        <v>0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v>0</v>
      </c>
      <c r="P416" s="1">
        <v>63</v>
      </c>
    </row>
    <row r="417" spans="1:16" ht="12.75">
      <c r="A417" t="s">
        <v>235</v>
      </c>
      <c r="B417" t="s">
        <v>1135</v>
      </c>
      <c r="C417" t="s">
        <v>1171</v>
      </c>
      <c r="D417" t="s">
        <v>1184</v>
      </c>
      <c r="E417" t="s">
        <v>1214</v>
      </c>
      <c r="F417" t="s">
        <v>1223</v>
      </c>
      <c r="G417" t="s">
        <v>1224</v>
      </c>
      <c r="H417" s="55">
        <v>0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5">
        <v>0</v>
      </c>
      <c r="O417" s="55">
        <v>0</v>
      </c>
      <c r="P417" s="1">
        <v>63</v>
      </c>
    </row>
    <row r="418" spans="1:16" ht="12.75">
      <c r="A418" t="s">
        <v>235</v>
      </c>
      <c r="B418" t="s">
        <v>1135</v>
      </c>
      <c r="C418" t="s">
        <v>1171</v>
      </c>
      <c r="D418" t="s">
        <v>1184</v>
      </c>
      <c r="E418" t="s">
        <v>1214</v>
      </c>
      <c r="F418" t="s">
        <v>1225</v>
      </c>
      <c r="G418" t="s">
        <v>1226</v>
      </c>
      <c r="H418" s="55">
        <v>0</v>
      </c>
      <c r="I418" s="55">
        <v>0</v>
      </c>
      <c r="J418" s="55">
        <v>0</v>
      </c>
      <c r="K418" s="55">
        <v>0</v>
      </c>
      <c r="L418" s="55">
        <v>0</v>
      </c>
      <c r="M418" s="55">
        <v>0</v>
      </c>
      <c r="N418" s="55">
        <v>0</v>
      </c>
      <c r="O418" s="55">
        <v>0</v>
      </c>
      <c r="P418" s="1">
        <v>63</v>
      </c>
    </row>
    <row r="419" spans="1:16" ht="12.75">
      <c r="A419" t="s">
        <v>235</v>
      </c>
      <c r="B419" t="s">
        <v>1135</v>
      </c>
      <c r="C419" t="s">
        <v>1171</v>
      </c>
      <c r="D419" t="s">
        <v>1184</v>
      </c>
      <c r="E419" t="s">
        <v>1214</v>
      </c>
      <c r="F419" t="s">
        <v>1227</v>
      </c>
      <c r="G419" t="s">
        <v>1228</v>
      </c>
      <c r="H419" s="55">
        <v>0</v>
      </c>
      <c r="I419" s="55">
        <v>0</v>
      </c>
      <c r="J419" s="55">
        <v>0</v>
      </c>
      <c r="K419" s="55">
        <v>0</v>
      </c>
      <c r="L419" s="55">
        <v>0</v>
      </c>
      <c r="M419" s="55">
        <v>0</v>
      </c>
      <c r="N419" s="55">
        <v>0</v>
      </c>
      <c r="O419" s="55">
        <v>0</v>
      </c>
      <c r="P419" s="1">
        <v>63</v>
      </c>
    </row>
    <row r="420" spans="1:16" ht="12.75">
      <c r="A420" t="s">
        <v>235</v>
      </c>
      <c r="B420" t="s">
        <v>1135</v>
      </c>
      <c r="C420" t="s">
        <v>1171</v>
      </c>
      <c r="D420" t="s">
        <v>1184</v>
      </c>
      <c r="E420" t="s">
        <v>1214</v>
      </c>
      <c r="F420" t="s">
        <v>1229</v>
      </c>
      <c r="G420" t="s">
        <v>1230</v>
      </c>
      <c r="H420" s="55">
        <v>-531766.46</v>
      </c>
      <c r="I420" s="55">
        <v>2357732.99</v>
      </c>
      <c r="J420" s="55">
        <v>2572071.01</v>
      </c>
      <c r="K420" s="55">
        <v>-746104.48</v>
      </c>
      <c r="L420" s="55">
        <v>-593344.19</v>
      </c>
      <c r="M420" s="55">
        <v>2668155.88</v>
      </c>
      <c r="N420" s="55">
        <v>2606578.15</v>
      </c>
      <c r="O420" s="55">
        <v>-531766.46</v>
      </c>
      <c r="P420" s="1">
        <v>63</v>
      </c>
    </row>
    <row r="421" spans="1:16" ht="12.75">
      <c r="A421" t="s">
        <v>235</v>
      </c>
      <c r="B421" t="s">
        <v>1135</v>
      </c>
      <c r="C421" t="s">
        <v>1171</v>
      </c>
      <c r="D421" t="s">
        <v>1184</v>
      </c>
      <c r="E421" t="s">
        <v>1214</v>
      </c>
      <c r="F421" t="s">
        <v>1231</v>
      </c>
      <c r="G421" t="s">
        <v>1232</v>
      </c>
      <c r="H421" s="55">
        <v>-1018814.1</v>
      </c>
      <c r="I421" s="55">
        <v>8610569.36</v>
      </c>
      <c r="J421" s="55">
        <v>7933445.98</v>
      </c>
      <c r="K421" s="55">
        <v>-341690.72</v>
      </c>
      <c r="L421" s="55">
        <v>-761568.8</v>
      </c>
      <c r="M421" s="55">
        <v>7283401.46</v>
      </c>
      <c r="N421" s="55">
        <v>7540646.76</v>
      </c>
      <c r="O421" s="55">
        <v>-1018814.1</v>
      </c>
      <c r="P421" s="1">
        <v>63</v>
      </c>
    </row>
    <row r="422" spans="1:16" ht="12.75">
      <c r="A422" t="s">
        <v>235</v>
      </c>
      <c r="B422" t="s">
        <v>1135</v>
      </c>
      <c r="C422" t="s">
        <v>1171</v>
      </c>
      <c r="D422" t="s">
        <v>1184</v>
      </c>
      <c r="E422" t="s">
        <v>1233</v>
      </c>
      <c r="F422" t="s">
        <v>1234</v>
      </c>
      <c r="G422" t="s">
        <v>1235</v>
      </c>
      <c r="H422" s="55">
        <v>-133.75</v>
      </c>
      <c r="I422" s="55">
        <v>0</v>
      </c>
      <c r="J422" s="55">
        <v>0</v>
      </c>
      <c r="K422" s="55">
        <v>-133.75</v>
      </c>
      <c r="L422" s="55">
        <v>-133.75</v>
      </c>
      <c r="M422" s="55">
        <v>0</v>
      </c>
      <c r="N422" s="55">
        <v>0</v>
      </c>
      <c r="O422" s="55">
        <v>-133.75</v>
      </c>
      <c r="P422" s="1">
        <v>63</v>
      </c>
    </row>
    <row r="423" spans="1:16" ht="12.75">
      <c r="A423" t="s">
        <v>235</v>
      </c>
      <c r="B423" t="s">
        <v>1135</v>
      </c>
      <c r="C423" t="s">
        <v>1171</v>
      </c>
      <c r="D423" t="s">
        <v>1184</v>
      </c>
      <c r="E423" t="s">
        <v>1233</v>
      </c>
      <c r="F423" t="s">
        <v>1236</v>
      </c>
      <c r="G423" t="s">
        <v>1237</v>
      </c>
      <c r="H423" s="55">
        <v>0</v>
      </c>
      <c r="I423" s="55">
        <v>1396194.89</v>
      </c>
      <c r="J423" s="55">
        <v>1396194.89</v>
      </c>
      <c r="K423" s="55">
        <v>0</v>
      </c>
      <c r="L423" s="55">
        <v>0</v>
      </c>
      <c r="M423" s="55">
        <v>1235822.87</v>
      </c>
      <c r="N423" s="55">
        <v>1235822.87</v>
      </c>
      <c r="O423" s="55">
        <v>0</v>
      </c>
      <c r="P423" s="1">
        <v>63</v>
      </c>
    </row>
    <row r="424" spans="1:16" ht="12.75">
      <c r="A424" t="s">
        <v>235</v>
      </c>
      <c r="B424" t="s">
        <v>1135</v>
      </c>
      <c r="C424" t="s">
        <v>1171</v>
      </c>
      <c r="D424" t="s">
        <v>1184</v>
      </c>
      <c r="E424" t="s">
        <v>1233</v>
      </c>
      <c r="F424" t="s">
        <v>1238</v>
      </c>
      <c r="G424" t="s">
        <v>1239</v>
      </c>
      <c r="H424" s="55">
        <v>0</v>
      </c>
      <c r="I424" s="55">
        <v>0</v>
      </c>
      <c r="J424" s="55">
        <v>0</v>
      </c>
      <c r="K424" s="55">
        <v>0</v>
      </c>
      <c r="L424" s="55">
        <v>0</v>
      </c>
      <c r="M424" s="55">
        <v>202445.53</v>
      </c>
      <c r="N424" s="55">
        <v>202445.53</v>
      </c>
      <c r="O424" s="55">
        <v>0</v>
      </c>
      <c r="P424" s="1">
        <v>63</v>
      </c>
    </row>
    <row r="425" spans="1:16" ht="12.75">
      <c r="A425" t="s">
        <v>235</v>
      </c>
      <c r="B425" t="s">
        <v>1135</v>
      </c>
      <c r="C425" t="s">
        <v>1171</v>
      </c>
      <c r="D425" t="s">
        <v>1184</v>
      </c>
      <c r="E425" t="s">
        <v>1233</v>
      </c>
      <c r="F425" t="s">
        <v>1240</v>
      </c>
      <c r="G425" t="s">
        <v>1241</v>
      </c>
      <c r="H425" s="55">
        <v>-165122.69</v>
      </c>
      <c r="I425" s="55">
        <v>1545348.45</v>
      </c>
      <c r="J425" s="55">
        <v>1545348.45</v>
      </c>
      <c r="K425" s="55">
        <v>-165122.69</v>
      </c>
      <c r="L425" s="55">
        <v>-165122.69</v>
      </c>
      <c r="M425" s="55">
        <v>4912413.02</v>
      </c>
      <c r="N425" s="55">
        <v>4912413.02</v>
      </c>
      <c r="O425" s="55">
        <v>-165122.69</v>
      </c>
      <c r="P425" s="1">
        <v>63</v>
      </c>
    </row>
    <row r="426" spans="1:16" ht="12.75">
      <c r="A426" t="s">
        <v>235</v>
      </c>
      <c r="B426" t="s">
        <v>1135</v>
      </c>
      <c r="C426" t="s">
        <v>1171</v>
      </c>
      <c r="D426" t="s">
        <v>1184</v>
      </c>
      <c r="E426" t="s">
        <v>1233</v>
      </c>
      <c r="F426" t="s">
        <v>1242</v>
      </c>
      <c r="G426" t="s">
        <v>1243</v>
      </c>
      <c r="H426" s="55">
        <v>0</v>
      </c>
      <c r="I426" s="55">
        <v>62663.32</v>
      </c>
      <c r="J426" s="55">
        <v>62663.32</v>
      </c>
      <c r="K426" s="55">
        <v>0</v>
      </c>
      <c r="L426" s="55">
        <v>0</v>
      </c>
      <c r="M426" s="55">
        <v>80535.17</v>
      </c>
      <c r="N426" s="55">
        <v>80535.17</v>
      </c>
      <c r="O426" s="55">
        <v>0</v>
      </c>
      <c r="P426" s="1">
        <v>63</v>
      </c>
    </row>
    <row r="427" spans="1:16" ht="12.75">
      <c r="A427" t="s">
        <v>235</v>
      </c>
      <c r="B427" t="s">
        <v>1135</v>
      </c>
      <c r="C427" t="s">
        <v>1171</v>
      </c>
      <c r="D427" t="s">
        <v>1184</v>
      </c>
      <c r="E427" t="s">
        <v>1233</v>
      </c>
      <c r="F427" t="s">
        <v>1244</v>
      </c>
      <c r="G427" t="s">
        <v>1245</v>
      </c>
      <c r="H427" s="55">
        <v>0</v>
      </c>
      <c r="I427" s="55">
        <v>67725.63</v>
      </c>
      <c r="J427" s="55">
        <v>67725.63</v>
      </c>
      <c r="K427" s="55">
        <v>0</v>
      </c>
      <c r="L427" s="55">
        <v>0</v>
      </c>
      <c r="M427" s="55">
        <v>132555.46</v>
      </c>
      <c r="N427" s="55">
        <v>132555.46</v>
      </c>
      <c r="O427" s="55">
        <v>0</v>
      </c>
      <c r="P427" s="1">
        <v>63</v>
      </c>
    </row>
    <row r="428" spans="1:16" ht="12.75">
      <c r="A428" t="s">
        <v>235</v>
      </c>
      <c r="B428" t="s">
        <v>1135</v>
      </c>
      <c r="C428" t="s">
        <v>1171</v>
      </c>
      <c r="D428" t="s">
        <v>1184</v>
      </c>
      <c r="E428" t="s">
        <v>1233</v>
      </c>
      <c r="F428" t="s">
        <v>1246</v>
      </c>
      <c r="G428" t="s">
        <v>1247</v>
      </c>
      <c r="H428" s="55">
        <v>0</v>
      </c>
      <c r="I428" s="55">
        <v>6032.3</v>
      </c>
      <c r="J428" s="55">
        <v>6032.3</v>
      </c>
      <c r="K428" s="55">
        <v>0</v>
      </c>
      <c r="L428" s="55">
        <v>0</v>
      </c>
      <c r="M428" s="55">
        <v>2651.41</v>
      </c>
      <c r="N428" s="55">
        <v>2651.41</v>
      </c>
      <c r="O428" s="55">
        <v>0</v>
      </c>
      <c r="P428" s="1">
        <v>63</v>
      </c>
    </row>
    <row r="429" spans="1:16" ht="12.75">
      <c r="A429" t="s">
        <v>235</v>
      </c>
      <c r="B429" t="s">
        <v>1135</v>
      </c>
      <c r="C429" t="s">
        <v>1171</v>
      </c>
      <c r="D429" t="s">
        <v>1184</v>
      </c>
      <c r="E429" t="s">
        <v>1233</v>
      </c>
      <c r="F429" t="s">
        <v>1248</v>
      </c>
      <c r="G429" t="s">
        <v>1249</v>
      </c>
      <c r="H429" s="55">
        <v>0</v>
      </c>
      <c r="I429" s="55">
        <v>181288.51</v>
      </c>
      <c r="J429" s="55">
        <v>181648.51</v>
      </c>
      <c r="K429" s="55">
        <v>-360</v>
      </c>
      <c r="L429" s="55">
        <v>-1522.79</v>
      </c>
      <c r="M429" s="55">
        <v>140747.01</v>
      </c>
      <c r="N429" s="55">
        <v>139224.22</v>
      </c>
      <c r="O429" s="55">
        <v>0</v>
      </c>
      <c r="P429" s="1">
        <v>63</v>
      </c>
    </row>
    <row r="430" spans="1:16" ht="12.75">
      <c r="A430" t="s">
        <v>235</v>
      </c>
      <c r="B430" t="s">
        <v>1135</v>
      </c>
      <c r="C430" t="s">
        <v>1171</v>
      </c>
      <c r="D430" t="s">
        <v>1184</v>
      </c>
      <c r="E430" t="s">
        <v>1233</v>
      </c>
      <c r="F430" t="s">
        <v>1250</v>
      </c>
      <c r="G430" t="s">
        <v>1251</v>
      </c>
      <c r="H430" s="55">
        <v>0</v>
      </c>
      <c r="I430" s="55">
        <v>0</v>
      </c>
      <c r="J430" s="55">
        <v>0</v>
      </c>
      <c r="K430" s="55">
        <v>0</v>
      </c>
      <c r="L430" s="55">
        <v>0</v>
      </c>
      <c r="M430" s="55">
        <v>0</v>
      </c>
      <c r="N430" s="55">
        <v>0</v>
      </c>
      <c r="O430" s="55">
        <v>0</v>
      </c>
      <c r="P430" s="1">
        <v>63</v>
      </c>
    </row>
    <row r="431" spans="1:16" ht="12.75">
      <c r="A431" t="s">
        <v>235</v>
      </c>
      <c r="B431" t="s">
        <v>1135</v>
      </c>
      <c r="C431" t="s">
        <v>1171</v>
      </c>
      <c r="D431" t="s">
        <v>1184</v>
      </c>
      <c r="E431" t="s">
        <v>1233</v>
      </c>
      <c r="F431" t="s">
        <v>1252</v>
      </c>
      <c r="G431" t="s">
        <v>1253</v>
      </c>
      <c r="H431" s="55">
        <v>-14400</v>
      </c>
      <c r="I431" s="55">
        <v>285800</v>
      </c>
      <c r="J431" s="55">
        <v>315347.12</v>
      </c>
      <c r="K431" s="55">
        <v>-43947.12</v>
      </c>
      <c r="L431" s="55">
        <v>0</v>
      </c>
      <c r="M431" s="55">
        <v>0</v>
      </c>
      <c r="N431" s="55">
        <v>14400</v>
      </c>
      <c r="O431" s="55">
        <v>-14400</v>
      </c>
      <c r="P431" s="1">
        <v>63</v>
      </c>
    </row>
    <row r="432" spans="1:16" ht="12.75">
      <c r="A432" t="s">
        <v>235</v>
      </c>
      <c r="B432" t="s">
        <v>1135</v>
      </c>
      <c r="C432" t="s">
        <v>1171</v>
      </c>
      <c r="D432" t="s">
        <v>1184</v>
      </c>
      <c r="E432" t="s">
        <v>1233</v>
      </c>
      <c r="F432" t="s">
        <v>1254</v>
      </c>
      <c r="G432" t="s">
        <v>1255</v>
      </c>
      <c r="H432" s="55">
        <v>-55.27</v>
      </c>
      <c r="I432" s="55">
        <v>153119.63</v>
      </c>
      <c r="J432" s="55">
        <v>153064.36</v>
      </c>
      <c r="K432" s="55">
        <v>0</v>
      </c>
      <c r="L432" s="55">
        <v>0</v>
      </c>
      <c r="M432" s="55">
        <v>150179.45</v>
      </c>
      <c r="N432" s="55">
        <v>150234.72</v>
      </c>
      <c r="O432" s="55">
        <v>-55.27</v>
      </c>
      <c r="P432" s="1">
        <v>63</v>
      </c>
    </row>
    <row r="433" spans="1:16" ht="12.75">
      <c r="A433" t="s">
        <v>235</v>
      </c>
      <c r="B433" t="s">
        <v>1135</v>
      </c>
      <c r="C433" t="s">
        <v>1171</v>
      </c>
      <c r="D433" t="s">
        <v>1184</v>
      </c>
      <c r="E433" t="s">
        <v>1233</v>
      </c>
      <c r="F433" t="s">
        <v>1256</v>
      </c>
      <c r="G433" t="s">
        <v>1257</v>
      </c>
      <c r="H433" s="55">
        <v>0</v>
      </c>
      <c r="I433" s="55">
        <v>0</v>
      </c>
      <c r="J433" s="55">
        <v>0</v>
      </c>
      <c r="K433" s="55">
        <v>0</v>
      </c>
      <c r="L433" s="55">
        <v>0</v>
      </c>
      <c r="M433" s="55">
        <v>0</v>
      </c>
      <c r="N433" s="55">
        <v>0</v>
      </c>
      <c r="O433" s="55">
        <v>0</v>
      </c>
      <c r="P433" s="1">
        <v>63</v>
      </c>
    </row>
    <row r="434" spans="1:16" ht="12.75">
      <c r="A434" t="s">
        <v>235</v>
      </c>
      <c r="B434" t="s">
        <v>1135</v>
      </c>
      <c r="C434" t="s">
        <v>1171</v>
      </c>
      <c r="D434" t="s">
        <v>1184</v>
      </c>
      <c r="E434" t="s">
        <v>1233</v>
      </c>
      <c r="F434" t="s">
        <v>1258</v>
      </c>
      <c r="G434" t="s">
        <v>1259</v>
      </c>
      <c r="H434" s="55">
        <v>0</v>
      </c>
      <c r="I434" s="55">
        <v>0</v>
      </c>
      <c r="J434" s="55">
        <v>0</v>
      </c>
      <c r="K434" s="55">
        <v>0</v>
      </c>
      <c r="L434" s="55">
        <v>0</v>
      </c>
      <c r="M434" s="55">
        <v>0</v>
      </c>
      <c r="N434" s="55">
        <v>0</v>
      </c>
      <c r="O434" s="55">
        <v>0</v>
      </c>
      <c r="P434" s="1">
        <v>63</v>
      </c>
    </row>
    <row r="435" spans="1:16" ht="12.75">
      <c r="A435" t="s">
        <v>235</v>
      </c>
      <c r="B435" t="s">
        <v>1135</v>
      </c>
      <c r="C435" t="s">
        <v>1171</v>
      </c>
      <c r="D435" t="s">
        <v>1184</v>
      </c>
      <c r="E435" t="s">
        <v>1233</v>
      </c>
      <c r="F435" t="s">
        <v>1260</v>
      </c>
      <c r="G435" t="s">
        <v>1261</v>
      </c>
      <c r="H435" s="55">
        <v>-1752.85</v>
      </c>
      <c r="I435" s="55">
        <v>6788907.29</v>
      </c>
      <c r="J435" s="55">
        <v>6797665.29</v>
      </c>
      <c r="K435" s="55">
        <v>-10510.85</v>
      </c>
      <c r="L435" s="55">
        <v>0</v>
      </c>
      <c r="M435" s="55">
        <v>1055109.01</v>
      </c>
      <c r="N435" s="55">
        <v>1056861.86</v>
      </c>
      <c r="O435" s="55">
        <v>-1752.85</v>
      </c>
      <c r="P435" s="1">
        <v>63</v>
      </c>
    </row>
    <row r="436" spans="1:16" ht="12.75">
      <c r="A436" t="s">
        <v>229</v>
      </c>
      <c r="B436" t="s">
        <v>1135</v>
      </c>
      <c r="C436" t="s">
        <v>1262</v>
      </c>
      <c r="D436" t="s">
        <v>1263</v>
      </c>
      <c r="E436" t="s">
        <v>1264</v>
      </c>
      <c r="F436" t="s">
        <v>1265</v>
      </c>
      <c r="G436" t="s">
        <v>1266</v>
      </c>
      <c r="H436" s="55">
        <v>0</v>
      </c>
      <c r="I436" s="55">
        <v>1187584.02</v>
      </c>
      <c r="J436" s="55">
        <v>568832</v>
      </c>
      <c r="K436" s="55">
        <v>618752.02</v>
      </c>
      <c r="L436" s="55">
        <v>0</v>
      </c>
      <c r="M436" s="55">
        <v>43978356.8</v>
      </c>
      <c r="N436" s="55">
        <v>1253893.42</v>
      </c>
      <c r="O436" s="55">
        <v>42724463.38</v>
      </c>
      <c r="P436" s="1">
        <v>27</v>
      </c>
    </row>
    <row r="437" spans="1:16" ht="12.75">
      <c r="A437" t="s">
        <v>229</v>
      </c>
      <c r="B437" t="s">
        <v>1135</v>
      </c>
      <c r="C437" t="s">
        <v>1262</v>
      </c>
      <c r="D437" t="s">
        <v>1263</v>
      </c>
      <c r="E437" t="s">
        <v>1264</v>
      </c>
      <c r="F437" t="s">
        <v>1267</v>
      </c>
      <c r="G437" t="s">
        <v>1268</v>
      </c>
      <c r="H437" s="55">
        <v>0</v>
      </c>
      <c r="I437" s="55">
        <v>666994993.43</v>
      </c>
      <c r="J437" s="55">
        <v>594415283.35</v>
      </c>
      <c r="K437" s="55">
        <v>72579710.08</v>
      </c>
      <c r="L437" s="55">
        <v>0</v>
      </c>
      <c r="M437" s="55">
        <v>691831225.27</v>
      </c>
      <c r="N437" s="55">
        <v>567450352.94</v>
      </c>
      <c r="O437" s="55">
        <v>124380872.33</v>
      </c>
      <c r="P437" s="1">
        <v>27</v>
      </c>
    </row>
    <row r="438" spans="1:16" ht="12.75">
      <c r="A438" t="s">
        <v>229</v>
      </c>
      <c r="B438" t="s">
        <v>1135</v>
      </c>
      <c r="C438" t="s">
        <v>1262</v>
      </c>
      <c r="D438" t="s">
        <v>1263</v>
      </c>
      <c r="E438" t="s">
        <v>1269</v>
      </c>
      <c r="F438" t="s">
        <v>1270</v>
      </c>
      <c r="G438" t="s">
        <v>1271</v>
      </c>
      <c r="H438" s="55">
        <v>0</v>
      </c>
      <c r="I438" s="55">
        <v>4245914666.99</v>
      </c>
      <c r="J438" s="55">
        <v>4245914666.99</v>
      </c>
      <c r="K438" s="55">
        <v>0</v>
      </c>
      <c r="L438" s="55">
        <v>0</v>
      </c>
      <c r="M438" s="55">
        <v>3957065233.32</v>
      </c>
      <c r="N438" s="55">
        <v>3957065233.32</v>
      </c>
      <c r="O438" s="55">
        <v>0</v>
      </c>
      <c r="P438" s="1">
        <v>27</v>
      </c>
    </row>
    <row r="439" spans="1:16" ht="12.75">
      <c r="A439" t="s">
        <v>229</v>
      </c>
      <c r="B439" t="s">
        <v>1135</v>
      </c>
      <c r="C439" t="s">
        <v>1262</v>
      </c>
      <c r="D439" t="s">
        <v>1263</v>
      </c>
      <c r="E439" t="s">
        <v>1272</v>
      </c>
      <c r="F439" t="s">
        <v>1273</v>
      </c>
      <c r="G439" t="s">
        <v>1274</v>
      </c>
      <c r="H439" s="55">
        <v>0</v>
      </c>
      <c r="I439" s="55">
        <v>132961653.82</v>
      </c>
      <c r="J439" s="55">
        <v>132945053.82</v>
      </c>
      <c r="K439" s="55">
        <v>16600</v>
      </c>
      <c r="L439" s="55">
        <v>0</v>
      </c>
      <c r="M439" s="55">
        <v>169336854.6</v>
      </c>
      <c r="N439" s="55">
        <v>169336854.6</v>
      </c>
      <c r="O439" s="55">
        <v>0</v>
      </c>
      <c r="P439" s="1">
        <v>27</v>
      </c>
    </row>
    <row r="440" spans="1:16" ht="12.75">
      <c r="A440" t="s">
        <v>229</v>
      </c>
      <c r="B440" t="s">
        <v>1135</v>
      </c>
      <c r="C440" t="s">
        <v>1262</v>
      </c>
      <c r="D440" t="s">
        <v>1263</v>
      </c>
      <c r="E440" t="s">
        <v>1272</v>
      </c>
      <c r="F440" t="s">
        <v>1275</v>
      </c>
      <c r="G440" t="s">
        <v>1276</v>
      </c>
      <c r="H440" s="55">
        <v>0</v>
      </c>
      <c r="I440" s="55">
        <v>1503838442.16</v>
      </c>
      <c r="J440" s="55">
        <v>1503838442.16</v>
      </c>
      <c r="K440" s="55">
        <v>0</v>
      </c>
      <c r="L440" s="55">
        <v>0</v>
      </c>
      <c r="M440" s="55">
        <v>1570483958.51</v>
      </c>
      <c r="N440" s="55">
        <v>1570483958.51</v>
      </c>
      <c r="O440" s="55">
        <v>0</v>
      </c>
      <c r="P440" s="1">
        <v>27</v>
      </c>
    </row>
    <row r="441" spans="1:16" ht="12.75">
      <c r="A441" t="s">
        <v>229</v>
      </c>
      <c r="B441" t="s">
        <v>1135</v>
      </c>
      <c r="C441" t="s">
        <v>1262</v>
      </c>
      <c r="D441" t="s">
        <v>1277</v>
      </c>
      <c r="E441" t="s">
        <v>1278</v>
      </c>
      <c r="F441" t="s">
        <v>1279</v>
      </c>
      <c r="G441" t="s">
        <v>1280</v>
      </c>
      <c r="H441" s="55">
        <v>99344465.18</v>
      </c>
      <c r="I441" s="55">
        <v>0</v>
      </c>
      <c r="J441" s="55">
        <v>51996943.6</v>
      </c>
      <c r="K441" s="55">
        <v>47347521.58</v>
      </c>
      <c r="L441" s="55">
        <v>91131754.09</v>
      </c>
      <c r="M441" s="55">
        <v>0</v>
      </c>
      <c r="N441" s="55">
        <v>34511752.29</v>
      </c>
      <c r="O441" s="55">
        <v>56620001.8</v>
      </c>
      <c r="P441" s="1">
        <v>27</v>
      </c>
    </row>
    <row r="442" spans="1:16" ht="12.75">
      <c r="A442" t="s">
        <v>229</v>
      </c>
      <c r="B442" t="s">
        <v>1135</v>
      </c>
      <c r="C442" t="s">
        <v>1262</v>
      </c>
      <c r="D442" t="s">
        <v>1277</v>
      </c>
      <c r="E442" t="s">
        <v>1278</v>
      </c>
      <c r="F442" t="s">
        <v>1281</v>
      </c>
      <c r="G442" t="s">
        <v>1282</v>
      </c>
      <c r="H442" s="55">
        <v>995662040.43</v>
      </c>
      <c r="I442" s="55">
        <v>6360276.2</v>
      </c>
      <c r="J442" s="55">
        <v>128169523.38</v>
      </c>
      <c r="K442" s="55">
        <v>873852793.25</v>
      </c>
      <c r="L442" s="55">
        <v>989594892.41</v>
      </c>
      <c r="M442" s="55">
        <v>7852197.49</v>
      </c>
      <c r="N442" s="55">
        <v>126165921.8</v>
      </c>
      <c r="O442" s="55">
        <v>871281168.1</v>
      </c>
      <c r="P442" s="1">
        <v>27</v>
      </c>
    </row>
    <row r="443" spans="1:16" ht="12.75">
      <c r="A443" t="s">
        <v>229</v>
      </c>
      <c r="B443" t="s">
        <v>1135</v>
      </c>
      <c r="C443" t="s">
        <v>1262</v>
      </c>
      <c r="D443" t="s">
        <v>1283</v>
      </c>
      <c r="E443" t="s">
        <v>1284</v>
      </c>
      <c r="F443" t="s">
        <v>1285</v>
      </c>
      <c r="G443" t="s">
        <v>1286</v>
      </c>
      <c r="H443" s="55">
        <v>0</v>
      </c>
      <c r="I443" s="55">
        <v>4185</v>
      </c>
      <c r="J443" s="55">
        <v>4185</v>
      </c>
      <c r="K443" s="55">
        <v>0</v>
      </c>
      <c r="L443" s="55">
        <v>0</v>
      </c>
      <c r="M443" s="55">
        <v>6076</v>
      </c>
      <c r="N443" s="55">
        <v>6076</v>
      </c>
      <c r="O443" s="55">
        <v>0</v>
      </c>
      <c r="P443" s="1">
        <v>27</v>
      </c>
    </row>
    <row r="444" spans="1:16" ht="12.75">
      <c r="A444" t="s">
        <v>229</v>
      </c>
      <c r="B444" t="s">
        <v>1135</v>
      </c>
      <c r="C444" t="s">
        <v>1262</v>
      </c>
      <c r="D444" t="s">
        <v>1283</v>
      </c>
      <c r="E444" t="s">
        <v>1284</v>
      </c>
      <c r="F444" t="s">
        <v>1287</v>
      </c>
      <c r="G444" t="s">
        <v>1288</v>
      </c>
      <c r="H444" s="55">
        <v>0</v>
      </c>
      <c r="I444" s="55">
        <v>13290735.73</v>
      </c>
      <c r="J444" s="55">
        <v>13290735.73</v>
      </c>
      <c r="K444" s="55">
        <v>0</v>
      </c>
      <c r="L444" s="55">
        <v>0</v>
      </c>
      <c r="M444" s="55">
        <v>6748506.71</v>
      </c>
      <c r="N444" s="55">
        <v>6748506.71</v>
      </c>
      <c r="O444" s="55">
        <v>0</v>
      </c>
      <c r="P444" s="1">
        <v>27</v>
      </c>
    </row>
    <row r="445" spans="1:16" ht="12.75">
      <c r="A445" t="s">
        <v>229</v>
      </c>
      <c r="B445" t="s">
        <v>1135</v>
      </c>
      <c r="C445" t="s">
        <v>1262</v>
      </c>
      <c r="D445" t="s">
        <v>1283</v>
      </c>
      <c r="E445" t="s">
        <v>1289</v>
      </c>
      <c r="F445" t="s">
        <v>1290</v>
      </c>
      <c r="G445" t="s">
        <v>1291</v>
      </c>
      <c r="H445" s="55">
        <v>0</v>
      </c>
      <c r="I445" s="55">
        <v>0</v>
      </c>
      <c r="J445" s="55">
        <v>0</v>
      </c>
      <c r="K445" s="55">
        <v>0</v>
      </c>
      <c r="L445" s="55">
        <v>0</v>
      </c>
      <c r="M445" s="55">
        <v>0</v>
      </c>
      <c r="N445" s="55">
        <v>0</v>
      </c>
      <c r="O445" s="55">
        <v>0</v>
      </c>
      <c r="P445" s="1">
        <v>27</v>
      </c>
    </row>
    <row r="446" spans="1:16" ht="12.75">
      <c r="A446" t="s">
        <v>229</v>
      </c>
      <c r="B446" t="s">
        <v>1135</v>
      </c>
      <c r="C446" t="s">
        <v>1262</v>
      </c>
      <c r="D446" t="s">
        <v>1283</v>
      </c>
      <c r="E446" t="s">
        <v>1289</v>
      </c>
      <c r="F446" t="s">
        <v>1292</v>
      </c>
      <c r="G446" t="s">
        <v>1293</v>
      </c>
      <c r="H446" s="55">
        <v>0</v>
      </c>
      <c r="I446" s="55">
        <v>233756924.22</v>
      </c>
      <c r="J446" s="55">
        <v>233756924.22</v>
      </c>
      <c r="K446" s="55">
        <v>0</v>
      </c>
      <c r="L446" s="55">
        <v>0</v>
      </c>
      <c r="M446" s="55">
        <v>221682891.45</v>
      </c>
      <c r="N446" s="55">
        <v>221682891.45</v>
      </c>
      <c r="O446" s="55">
        <v>0</v>
      </c>
      <c r="P446" s="1">
        <v>27</v>
      </c>
    </row>
    <row r="447" spans="1:16" ht="12.75">
      <c r="A447" t="s">
        <v>229</v>
      </c>
      <c r="B447" t="s">
        <v>1135</v>
      </c>
      <c r="C447" t="s">
        <v>1262</v>
      </c>
      <c r="D447" t="s">
        <v>1283</v>
      </c>
      <c r="E447" t="s">
        <v>1289</v>
      </c>
      <c r="F447" t="s">
        <v>1294</v>
      </c>
      <c r="G447" t="s">
        <v>1295</v>
      </c>
      <c r="H447" s="55">
        <v>0</v>
      </c>
      <c r="I447" s="55">
        <v>5247256.72</v>
      </c>
      <c r="J447" s="55">
        <v>5247256.72</v>
      </c>
      <c r="K447" s="55">
        <v>0</v>
      </c>
      <c r="L447" s="55">
        <v>0</v>
      </c>
      <c r="M447" s="55">
        <v>6094636.75</v>
      </c>
      <c r="N447" s="55">
        <v>6094636.75</v>
      </c>
      <c r="O447" s="55">
        <v>0</v>
      </c>
      <c r="P447" s="1">
        <v>27</v>
      </c>
    </row>
    <row r="448" spans="1:16" ht="12.75">
      <c r="A448" t="s">
        <v>229</v>
      </c>
      <c r="B448" t="s">
        <v>1135</v>
      </c>
      <c r="C448" t="s">
        <v>1262</v>
      </c>
      <c r="D448" t="s">
        <v>1283</v>
      </c>
      <c r="E448" t="s">
        <v>1289</v>
      </c>
      <c r="F448" t="s">
        <v>1296</v>
      </c>
      <c r="G448" t="s">
        <v>1297</v>
      </c>
      <c r="H448" s="55">
        <v>0</v>
      </c>
      <c r="I448" s="55">
        <v>0</v>
      </c>
      <c r="J448" s="55">
        <v>0</v>
      </c>
      <c r="K448" s="55">
        <v>0</v>
      </c>
      <c r="L448" s="55">
        <v>0</v>
      </c>
      <c r="M448" s="55">
        <v>16714969.219999999</v>
      </c>
      <c r="N448" s="55">
        <v>16714969.219999999</v>
      </c>
      <c r="O448" s="55">
        <v>0</v>
      </c>
      <c r="P448" s="1">
        <v>27</v>
      </c>
    </row>
    <row r="449" spans="1:16" ht="12.75">
      <c r="A449" t="s">
        <v>229</v>
      </c>
      <c r="B449" t="s">
        <v>1135</v>
      </c>
      <c r="C449" t="s">
        <v>1262</v>
      </c>
      <c r="D449" t="s">
        <v>1283</v>
      </c>
      <c r="E449" t="s">
        <v>1298</v>
      </c>
      <c r="F449" t="s">
        <v>1299</v>
      </c>
      <c r="G449" t="s">
        <v>1300</v>
      </c>
      <c r="H449" s="55">
        <v>0</v>
      </c>
      <c r="I449" s="55">
        <v>588594.69</v>
      </c>
      <c r="J449" s="55">
        <v>588594.69</v>
      </c>
      <c r="K449" s="55">
        <v>0</v>
      </c>
      <c r="L449" s="55">
        <v>0</v>
      </c>
      <c r="M449" s="55">
        <v>1217911.53</v>
      </c>
      <c r="N449" s="55">
        <v>1217911.53</v>
      </c>
      <c r="O449" s="55">
        <v>0</v>
      </c>
      <c r="P449" s="1">
        <v>27</v>
      </c>
    </row>
    <row r="450" spans="1:16" ht="12.75">
      <c r="A450" t="s">
        <v>229</v>
      </c>
      <c r="B450" t="s">
        <v>1135</v>
      </c>
      <c r="C450" t="s">
        <v>1262</v>
      </c>
      <c r="D450" t="s">
        <v>1283</v>
      </c>
      <c r="E450" t="s">
        <v>1298</v>
      </c>
      <c r="F450" t="s">
        <v>1301</v>
      </c>
      <c r="G450" t="s">
        <v>1302</v>
      </c>
      <c r="H450" s="55">
        <v>0</v>
      </c>
      <c r="I450" s="55">
        <v>1299580558.26</v>
      </c>
      <c r="J450" s="55">
        <v>1299580558.26</v>
      </c>
      <c r="K450" s="55">
        <v>0</v>
      </c>
      <c r="L450" s="55">
        <v>0</v>
      </c>
      <c r="M450" s="55">
        <v>1224113564.32</v>
      </c>
      <c r="N450" s="55">
        <v>1224113564.32</v>
      </c>
      <c r="O450" s="55">
        <v>0</v>
      </c>
      <c r="P450" s="1">
        <v>27</v>
      </c>
    </row>
    <row r="451" spans="1:16" ht="12.75">
      <c r="A451" t="s">
        <v>229</v>
      </c>
      <c r="B451" t="s">
        <v>1135</v>
      </c>
      <c r="C451" t="s">
        <v>1262</v>
      </c>
      <c r="D451" t="s">
        <v>1303</v>
      </c>
      <c r="E451" t="s">
        <v>1304</v>
      </c>
      <c r="F451" t="s">
        <v>1305</v>
      </c>
      <c r="G451" t="s">
        <v>1306</v>
      </c>
      <c r="H451" s="55">
        <v>0</v>
      </c>
      <c r="I451" s="55">
        <v>0</v>
      </c>
      <c r="J451" s="55">
        <v>0</v>
      </c>
      <c r="K451" s="55">
        <v>0</v>
      </c>
      <c r="L451" s="55">
        <v>0</v>
      </c>
      <c r="M451" s="55">
        <v>45106.15</v>
      </c>
      <c r="N451" s="55">
        <v>45106.15</v>
      </c>
      <c r="O451" s="55">
        <v>0</v>
      </c>
      <c r="P451" s="1">
        <v>27</v>
      </c>
    </row>
    <row r="452" spans="1:16" ht="12.75">
      <c r="A452" t="s">
        <v>229</v>
      </c>
      <c r="B452" t="s">
        <v>1135</v>
      </c>
      <c r="C452" t="s">
        <v>1262</v>
      </c>
      <c r="D452" t="s">
        <v>1303</v>
      </c>
      <c r="E452" t="s">
        <v>1304</v>
      </c>
      <c r="F452" t="s">
        <v>1307</v>
      </c>
      <c r="G452" t="s">
        <v>1308</v>
      </c>
      <c r="H452" s="55">
        <v>0</v>
      </c>
      <c r="I452" s="55">
        <v>27893603.54</v>
      </c>
      <c r="J452" s="55">
        <v>27893603.54</v>
      </c>
      <c r="K452" s="55">
        <v>0</v>
      </c>
      <c r="L452" s="55">
        <v>0</v>
      </c>
      <c r="M452" s="55">
        <v>18501243.92</v>
      </c>
      <c r="N452" s="55">
        <v>18501243.92</v>
      </c>
      <c r="O452" s="55">
        <v>0</v>
      </c>
      <c r="P452" s="1">
        <v>27</v>
      </c>
    </row>
    <row r="453" spans="1:16" ht="12.75">
      <c r="A453" t="s">
        <v>229</v>
      </c>
      <c r="B453" t="s">
        <v>1135</v>
      </c>
      <c r="C453" t="s">
        <v>1262</v>
      </c>
      <c r="D453" t="s">
        <v>1303</v>
      </c>
      <c r="E453" t="s">
        <v>1309</v>
      </c>
      <c r="F453" t="s">
        <v>1310</v>
      </c>
      <c r="G453" t="s">
        <v>1311</v>
      </c>
      <c r="H453" s="55">
        <v>0</v>
      </c>
      <c r="I453" s="55">
        <v>0</v>
      </c>
      <c r="J453" s="55">
        <v>0</v>
      </c>
      <c r="K453" s="55">
        <v>0</v>
      </c>
      <c r="L453" s="55">
        <v>0</v>
      </c>
      <c r="M453" s="55">
        <v>0</v>
      </c>
      <c r="N453" s="55">
        <v>0</v>
      </c>
      <c r="O453" s="55">
        <v>0</v>
      </c>
      <c r="P453" s="1">
        <v>27</v>
      </c>
    </row>
    <row r="454" spans="1:16" ht="12.75">
      <c r="A454" t="s">
        <v>229</v>
      </c>
      <c r="B454" t="s">
        <v>1135</v>
      </c>
      <c r="C454" t="s">
        <v>1262</v>
      </c>
      <c r="D454" t="s">
        <v>1303</v>
      </c>
      <c r="E454" t="s">
        <v>1309</v>
      </c>
      <c r="F454" t="s">
        <v>1312</v>
      </c>
      <c r="G454" t="s">
        <v>1313</v>
      </c>
      <c r="H454" s="55">
        <v>0</v>
      </c>
      <c r="I454" s="55">
        <v>9625359.34</v>
      </c>
      <c r="J454" s="55">
        <v>9625359.34</v>
      </c>
      <c r="K454" s="55">
        <v>0</v>
      </c>
      <c r="L454" s="55">
        <v>0</v>
      </c>
      <c r="M454" s="55">
        <v>16032204.18</v>
      </c>
      <c r="N454" s="55">
        <v>16032204.18</v>
      </c>
      <c r="O454" s="55">
        <v>0</v>
      </c>
      <c r="P454" s="1">
        <v>27</v>
      </c>
    </row>
    <row r="455" spans="1:16" ht="12.75">
      <c r="A455" t="s">
        <v>229</v>
      </c>
      <c r="B455" t="s">
        <v>1135</v>
      </c>
      <c r="C455" t="s">
        <v>1262</v>
      </c>
      <c r="D455" t="s">
        <v>1314</v>
      </c>
      <c r="E455" t="s">
        <v>1315</v>
      </c>
      <c r="F455" t="s">
        <v>1316</v>
      </c>
      <c r="G455" t="s">
        <v>1317</v>
      </c>
      <c r="H455" s="55">
        <v>0</v>
      </c>
      <c r="I455" s="55">
        <v>588594.69</v>
      </c>
      <c r="J455" s="55">
        <v>588594.69</v>
      </c>
      <c r="K455" s="55">
        <v>0</v>
      </c>
      <c r="L455" s="55">
        <v>0</v>
      </c>
      <c r="M455" s="55">
        <v>1217911.53</v>
      </c>
      <c r="N455" s="55">
        <v>1217911.53</v>
      </c>
      <c r="O455" s="55">
        <v>0</v>
      </c>
      <c r="P455" s="1">
        <v>27</v>
      </c>
    </row>
    <row r="456" spans="1:16" ht="12.75">
      <c r="A456" t="s">
        <v>229</v>
      </c>
      <c r="B456" t="s">
        <v>1135</v>
      </c>
      <c r="C456" t="s">
        <v>1262</v>
      </c>
      <c r="D456" t="s">
        <v>1314</v>
      </c>
      <c r="E456" t="s">
        <v>1315</v>
      </c>
      <c r="F456" t="s">
        <v>1318</v>
      </c>
      <c r="G456" t="s">
        <v>1319</v>
      </c>
      <c r="H456" s="55">
        <v>0</v>
      </c>
      <c r="I456" s="55">
        <v>1299580558.26</v>
      </c>
      <c r="J456" s="55">
        <v>1299580558.26</v>
      </c>
      <c r="K456" s="55">
        <v>0</v>
      </c>
      <c r="L456" s="55">
        <v>0</v>
      </c>
      <c r="M456" s="55">
        <v>1224113564.32</v>
      </c>
      <c r="N456" s="55">
        <v>1224113564.32</v>
      </c>
      <c r="O456" s="55">
        <v>0</v>
      </c>
      <c r="P456" s="1">
        <v>27</v>
      </c>
    </row>
    <row r="457" spans="1:16" ht="12.75">
      <c r="A457" t="s">
        <v>229</v>
      </c>
      <c r="B457" t="s">
        <v>1135</v>
      </c>
      <c r="C457" t="s">
        <v>1262</v>
      </c>
      <c r="D457" t="s">
        <v>1320</v>
      </c>
      <c r="E457" t="s">
        <v>1321</v>
      </c>
      <c r="F457" t="s">
        <v>1322</v>
      </c>
      <c r="G457" t="s">
        <v>1323</v>
      </c>
      <c r="H457" s="55">
        <v>0</v>
      </c>
      <c r="I457" s="55">
        <v>0</v>
      </c>
      <c r="J457" s="55">
        <v>0</v>
      </c>
      <c r="K457" s="55">
        <v>0</v>
      </c>
      <c r="L457" s="55">
        <v>0</v>
      </c>
      <c r="M457" s="55">
        <v>0</v>
      </c>
      <c r="N457" s="55">
        <v>0</v>
      </c>
      <c r="O457" s="55">
        <v>0</v>
      </c>
      <c r="P457" s="1">
        <v>27</v>
      </c>
    </row>
    <row r="458" spans="1:16" ht="12.75">
      <c r="A458" t="s">
        <v>229</v>
      </c>
      <c r="B458" t="s">
        <v>1135</v>
      </c>
      <c r="C458" t="s">
        <v>1262</v>
      </c>
      <c r="D458" t="s">
        <v>1320</v>
      </c>
      <c r="E458" t="s">
        <v>1321</v>
      </c>
      <c r="F458" t="s">
        <v>1324</v>
      </c>
      <c r="G458" t="s">
        <v>1325</v>
      </c>
      <c r="H458" s="55">
        <v>0</v>
      </c>
      <c r="I458" s="55">
        <v>0</v>
      </c>
      <c r="J458" s="55">
        <v>0</v>
      </c>
      <c r="K458" s="55">
        <v>0</v>
      </c>
      <c r="L458" s="55">
        <v>0</v>
      </c>
      <c r="M458" s="55">
        <v>0</v>
      </c>
      <c r="N458" s="55">
        <v>0</v>
      </c>
      <c r="O458" s="55">
        <v>0</v>
      </c>
      <c r="P458" s="1">
        <v>27</v>
      </c>
    </row>
    <row r="459" spans="1:16" ht="12.75">
      <c r="A459" t="s">
        <v>229</v>
      </c>
      <c r="B459" t="s">
        <v>1135</v>
      </c>
      <c r="C459" t="s">
        <v>1262</v>
      </c>
      <c r="D459" t="s">
        <v>1320</v>
      </c>
      <c r="E459" t="s">
        <v>1326</v>
      </c>
      <c r="F459" t="s">
        <v>1327</v>
      </c>
      <c r="G459" t="s">
        <v>1328</v>
      </c>
      <c r="H459" s="55">
        <v>0</v>
      </c>
      <c r="I459" s="55">
        <v>0</v>
      </c>
      <c r="J459" s="55">
        <v>0</v>
      </c>
      <c r="K459" s="55">
        <v>0</v>
      </c>
      <c r="L459" s="55">
        <v>0</v>
      </c>
      <c r="M459" s="55">
        <v>0</v>
      </c>
      <c r="N459" s="55">
        <v>0</v>
      </c>
      <c r="O459" s="55">
        <v>0</v>
      </c>
      <c r="P459" s="1">
        <v>27</v>
      </c>
    </row>
    <row r="460" spans="1:16" ht="12.75">
      <c r="A460" t="s">
        <v>229</v>
      </c>
      <c r="B460" t="s">
        <v>1135</v>
      </c>
      <c r="C460" t="s">
        <v>1262</v>
      </c>
      <c r="D460" t="s">
        <v>1320</v>
      </c>
      <c r="E460" t="s">
        <v>1326</v>
      </c>
      <c r="F460" t="s">
        <v>1329</v>
      </c>
      <c r="G460" t="s">
        <v>1330</v>
      </c>
      <c r="H460" s="55">
        <v>0</v>
      </c>
      <c r="I460" s="55">
        <v>0</v>
      </c>
      <c r="J460" s="55">
        <v>0</v>
      </c>
      <c r="K460" s="55">
        <v>0</v>
      </c>
      <c r="L460" s="55">
        <v>0</v>
      </c>
      <c r="M460" s="55">
        <v>1173883.58</v>
      </c>
      <c r="N460" s="55">
        <v>1173883.58</v>
      </c>
      <c r="O460" s="55">
        <v>0</v>
      </c>
      <c r="P460" s="1">
        <v>27</v>
      </c>
    </row>
    <row r="461" spans="1:16" ht="12.75">
      <c r="A461" t="s">
        <v>229</v>
      </c>
      <c r="B461" t="s">
        <v>1135</v>
      </c>
      <c r="C461" t="s">
        <v>1262</v>
      </c>
      <c r="D461" t="s">
        <v>1320</v>
      </c>
      <c r="E461" t="s">
        <v>1326</v>
      </c>
      <c r="F461" t="s">
        <v>1331</v>
      </c>
      <c r="G461" t="s">
        <v>1332</v>
      </c>
      <c r="H461" s="55">
        <v>0</v>
      </c>
      <c r="I461" s="55">
        <v>1635.28</v>
      </c>
      <c r="J461" s="55">
        <v>1635.28</v>
      </c>
      <c r="K461" s="55">
        <v>0</v>
      </c>
      <c r="L461" s="55">
        <v>0</v>
      </c>
      <c r="M461" s="55">
        <v>194.99</v>
      </c>
      <c r="N461" s="55">
        <v>194.99</v>
      </c>
      <c r="O461" s="55">
        <v>0</v>
      </c>
      <c r="P461" s="1">
        <v>27</v>
      </c>
    </row>
    <row r="462" spans="1:16" ht="12.75">
      <c r="A462" t="s">
        <v>229</v>
      </c>
      <c r="B462" t="s">
        <v>1135</v>
      </c>
      <c r="C462" t="s">
        <v>1262</v>
      </c>
      <c r="D462" t="s">
        <v>1333</v>
      </c>
      <c r="E462" t="s">
        <v>1334</v>
      </c>
      <c r="F462" t="s">
        <v>1335</v>
      </c>
      <c r="G462" t="s">
        <v>1336</v>
      </c>
      <c r="H462" s="55">
        <v>0</v>
      </c>
      <c r="I462" s="55">
        <v>0</v>
      </c>
      <c r="J462" s="55">
        <v>0</v>
      </c>
      <c r="K462" s="55">
        <v>0</v>
      </c>
      <c r="L462" s="55">
        <v>0</v>
      </c>
      <c r="M462" s="55">
        <v>0</v>
      </c>
      <c r="N462" s="55">
        <v>0</v>
      </c>
      <c r="O462" s="55">
        <v>0</v>
      </c>
      <c r="P462" s="1">
        <v>27</v>
      </c>
    </row>
    <row r="463" spans="1:16" ht="12.75">
      <c r="A463" t="s">
        <v>229</v>
      </c>
      <c r="B463" t="s">
        <v>1135</v>
      </c>
      <c r="C463" t="s">
        <v>1262</v>
      </c>
      <c r="D463" t="s">
        <v>1333</v>
      </c>
      <c r="E463" t="s">
        <v>1334</v>
      </c>
      <c r="F463" t="s">
        <v>1337</v>
      </c>
      <c r="G463" t="s">
        <v>1338</v>
      </c>
      <c r="H463" s="55">
        <v>0</v>
      </c>
      <c r="I463" s="55">
        <v>0</v>
      </c>
      <c r="J463" s="55">
        <v>0</v>
      </c>
      <c r="K463" s="55">
        <v>0</v>
      </c>
      <c r="L463" s="55">
        <v>0</v>
      </c>
      <c r="M463" s="55">
        <v>100000</v>
      </c>
      <c r="N463" s="55">
        <v>100000</v>
      </c>
      <c r="O463" s="55">
        <v>0</v>
      </c>
      <c r="P463" s="1">
        <v>27</v>
      </c>
    </row>
    <row r="464" spans="1:16" ht="12.75">
      <c r="A464" t="s">
        <v>229</v>
      </c>
      <c r="B464" t="s">
        <v>1135</v>
      </c>
      <c r="C464" t="s">
        <v>1262</v>
      </c>
      <c r="D464" t="s">
        <v>1333</v>
      </c>
      <c r="E464" t="s">
        <v>1339</v>
      </c>
      <c r="F464" t="s">
        <v>1340</v>
      </c>
      <c r="G464" t="s">
        <v>1341</v>
      </c>
      <c r="H464" s="55">
        <v>0</v>
      </c>
      <c r="I464" s="55">
        <v>0</v>
      </c>
      <c r="J464" s="55">
        <v>0</v>
      </c>
      <c r="K464" s="55">
        <v>0</v>
      </c>
      <c r="L464" s="55">
        <v>0</v>
      </c>
      <c r="M464" s="55">
        <v>0</v>
      </c>
      <c r="N464" s="55">
        <v>0</v>
      </c>
      <c r="O464" s="55">
        <v>0</v>
      </c>
      <c r="P464" s="1">
        <v>27</v>
      </c>
    </row>
    <row r="465" spans="1:16" ht="12.75">
      <c r="A465" t="s">
        <v>229</v>
      </c>
      <c r="B465" t="s">
        <v>1135</v>
      </c>
      <c r="C465" t="s">
        <v>1262</v>
      </c>
      <c r="D465" t="s">
        <v>1333</v>
      </c>
      <c r="E465" t="s">
        <v>1339</v>
      </c>
      <c r="F465" t="s">
        <v>1342</v>
      </c>
      <c r="G465" t="s">
        <v>1343</v>
      </c>
      <c r="H465" s="55">
        <v>0</v>
      </c>
      <c r="I465" s="55">
        <v>19894407.95</v>
      </c>
      <c r="J465" s="55">
        <v>19894407.95</v>
      </c>
      <c r="K465" s="55">
        <v>0</v>
      </c>
      <c r="L465" s="55">
        <v>0</v>
      </c>
      <c r="M465" s="55">
        <v>34985793.84</v>
      </c>
      <c r="N465" s="55">
        <v>34985793.84</v>
      </c>
      <c r="O465" s="55">
        <v>0</v>
      </c>
      <c r="P465" s="1">
        <v>27</v>
      </c>
    </row>
    <row r="466" spans="1:16" ht="12.75">
      <c r="A466" t="s">
        <v>229</v>
      </c>
      <c r="B466" t="s">
        <v>1135</v>
      </c>
      <c r="C466" t="s">
        <v>1262</v>
      </c>
      <c r="D466" t="s">
        <v>1333</v>
      </c>
      <c r="E466" t="s">
        <v>1344</v>
      </c>
      <c r="F466" t="s">
        <v>1345</v>
      </c>
      <c r="G466" t="s">
        <v>1346</v>
      </c>
      <c r="H466" s="55">
        <v>0</v>
      </c>
      <c r="I466" s="55">
        <v>0</v>
      </c>
      <c r="J466" s="55">
        <v>0</v>
      </c>
      <c r="K466" s="55">
        <v>0</v>
      </c>
      <c r="L466" s="55">
        <v>0</v>
      </c>
      <c r="M466" s="55">
        <v>0</v>
      </c>
      <c r="N466" s="55">
        <v>0</v>
      </c>
      <c r="O466" s="55">
        <v>0</v>
      </c>
      <c r="P466" s="1">
        <v>27</v>
      </c>
    </row>
    <row r="467" spans="1:16" ht="12.75">
      <c r="A467" t="s">
        <v>229</v>
      </c>
      <c r="B467" t="s">
        <v>1135</v>
      </c>
      <c r="C467" t="s">
        <v>1262</v>
      </c>
      <c r="D467" t="s">
        <v>1333</v>
      </c>
      <c r="E467" t="s">
        <v>1344</v>
      </c>
      <c r="F467" t="s">
        <v>1347</v>
      </c>
      <c r="G467" t="s">
        <v>1348</v>
      </c>
      <c r="H467" s="55">
        <v>0</v>
      </c>
      <c r="I467" s="55">
        <v>8906811.31</v>
      </c>
      <c r="J467" s="55">
        <v>8906811.31</v>
      </c>
      <c r="K467" s="55">
        <v>0</v>
      </c>
      <c r="L467" s="55">
        <v>0</v>
      </c>
      <c r="M467" s="55">
        <v>9149963.35</v>
      </c>
      <c r="N467" s="55">
        <v>9149963.35</v>
      </c>
      <c r="O467" s="55">
        <v>0</v>
      </c>
      <c r="P467" s="1">
        <v>27</v>
      </c>
    </row>
    <row r="468" spans="1:16" ht="12.75">
      <c r="A468" t="s">
        <v>229</v>
      </c>
      <c r="B468" t="s">
        <v>1135</v>
      </c>
      <c r="C468" t="s">
        <v>1349</v>
      </c>
      <c r="D468" t="s">
        <v>1350</v>
      </c>
      <c r="E468" t="s">
        <v>1351</v>
      </c>
      <c r="F468" t="s">
        <v>1351</v>
      </c>
      <c r="G468" t="s">
        <v>1352</v>
      </c>
      <c r="H468" s="55">
        <v>0</v>
      </c>
      <c r="I468" s="55">
        <v>0</v>
      </c>
      <c r="J468" s="55">
        <v>0</v>
      </c>
      <c r="K468" s="55">
        <v>0</v>
      </c>
      <c r="L468" s="55">
        <v>0</v>
      </c>
      <c r="M468" s="55">
        <v>0</v>
      </c>
      <c r="N468" s="55">
        <v>0</v>
      </c>
      <c r="O468" s="55">
        <v>0</v>
      </c>
      <c r="P468" s="1">
        <v>28</v>
      </c>
    </row>
    <row r="469" spans="1:16" ht="12.75">
      <c r="A469" t="s">
        <v>229</v>
      </c>
      <c r="B469" t="s">
        <v>1135</v>
      </c>
      <c r="C469" t="s">
        <v>1349</v>
      </c>
      <c r="D469" t="s">
        <v>1353</v>
      </c>
      <c r="E469" t="s">
        <v>1354</v>
      </c>
      <c r="F469" t="s">
        <v>1354</v>
      </c>
      <c r="G469" t="s">
        <v>1355</v>
      </c>
      <c r="H469" s="55">
        <v>0</v>
      </c>
      <c r="I469" s="55">
        <v>0</v>
      </c>
      <c r="J469" s="55">
        <v>0</v>
      </c>
      <c r="K469" s="55">
        <v>0</v>
      </c>
      <c r="L469" s="55">
        <v>0</v>
      </c>
      <c r="M469" s="55">
        <v>0</v>
      </c>
      <c r="N469" s="55">
        <v>0</v>
      </c>
      <c r="O469" s="55">
        <v>0</v>
      </c>
      <c r="P469" s="1">
        <v>27</v>
      </c>
    </row>
    <row r="470" spans="1:16" ht="12.75">
      <c r="A470" t="s">
        <v>229</v>
      </c>
      <c r="B470" t="s">
        <v>1135</v>
      </c>
      <c r="C470" t="s">
        <v>1349</v>
      </c>
      <c r="D470" t="s">
        <v>1353</v>
      </c>
      <c r="E470" t="s">
        <v>1356</v>
      </c>
      <c r="F470" t="s">
        <v>1356</v>
      </c>
      <c r="G470" t="s">
        <v>1357</v>
      </c>
      <c r="H470" s="55">
        <v>65667381.72</v>
      </c>
      <c r="I470" s="55">
        <v>0</v>
      </c>
      <c r="J470" s="55">
        <v>65667381.72</v>
      </c>
      <c r="K470" s="55">
        <v>0</v>
      </c>
      <c r="L470" s="55">
        <v>67831885.54</v>
      </c>
      <c r="M470" s="55">
        <v>65667381.72</v>
      </c>
      <c r="N470" s="55">
        <v>67831885.54</v>
      </c>
      <c r="O470" s="55">
        <v>65667381.72</v>
      </c>
      <c r="P470" s="1">
        <v>27</v>
      </c>
    </row>
    <row r="471" spans="1:16" ht="12.75">
      <c r="A471" t="s">
        <v>229</v>
      </c>
      <c r="B471" t="s">
        <v>1135</v>
      </c>
      <c r="C471" t="s">
        <v>1349</v>
      </c>
      <c r="D471" t="s">
        <v>1358</v>
      </c>
      <c r="E471" t="s">
        <v>1359</v>
      </c>
      <c r="F471" t="s">
        <v>1360</v>
      </c>
      <c r="G471" t="s">
        <v>1361</v>
      </c>
      <c r="H471" s="55">
        <v>10054.99</v>
      </c>
      <c r="I471" s="55">
        <v>0</v>
      </c>
      <c r="J471" s="55">
        <v>0</v>
      </c>
      <c r="K471" s="55">
        <v>10054.99</v>
      </c>
      <c r="L471" s="55">
        <v>10054.99</v>
      </c>
      <c r="M471" s="55">
        <v>0</v>
      </c>
      <c r="N471" s="55">
        <v>0</v>
      </c>
      <c r="O471" s="55">
        <v>10054.99</v>
      </c>
      <c r="P471" s="1">
        <v>28</v>
      </c>
    </row>
    <row r="472" spans="1:16" ht="12.75">
      <c r="A472" t="s">
        <v>229</v>
      </c>
      <c r="B472" t="s">
        <v>1135</v>
      </c>
      <c r="C472" t="s">
        <v>1349</v>
      </c>
      <c r="D472" t="s">
        <v>1358</v>
      </c>
      <c r="E472" t="s">
        <v>1359</v>
      </c>
      <c r="F472" t="s">
        <v>1362</v>
      </c>
      <c r="G472" t="s">
        <v>1363</v>
      </c>
      <c r="H472" s="55">
        <v>0</v>
      </c>
      <c r="I472" s="55">
        <v>0</v>
      </c>
      <c r="J472" s="55">
        <v>0</v>
      </c>
      <c r="K472" s="55">
        <v>0</v>
      </c>
      <c r="L472" s="55">
        <v>0</v>
      </c>
      <c r="M472" s="55">
        <v>0</v>
      </c>
      <c r="N472" s="55">
        <v>0</v>
      </c>
      <c r="O472" s="55">
        <v>0</v>
      </c>
      <c r="P472" s="1">
        <v>28</v>
      </c>
    </row>
    <row r="473" spans="1:16" ht="12.75">
      <c r="A473" t="s">
        <v>229</v>
      </c>
      <c r="B473" t="s">
        <v>1135</v>
      </c>
      <c r="C473" t="s">
        <v>1349</v>
      </c>
      <c r="D473" t="s">
        <v>1358</v>
      </c>
      <c r="E473" t="s">
        <v>1364</v>
      </c>
      <c r="F473" t="s">
        <v>1364</v>
      </c>
      <c r="G473" t="s">
        <v>1365</v>
      </c>
      <c r="H473" s="55">
        <v>29813.55</v>
      </c>
      <c r="I473" s="55">
        <v>177303.03</v>
      </c>
      <c r="J473" s="55">
        <v>186539.92</v>
      </c>
      <c r="K473" s="55">
        <v>20576.66</v>
      </c>
      <c r="L473" s="55">
        <v>16404.61</v>
      </c>
      <c r="M473" s="55">
        <v>72058.2</v>
      </c>
      <c r="N473" s="55">
        <v>58649.26</v>
      </c>
      <c r="O473" s="55">
        <v>29813.55</v>
      </c>
      <c r="P473" s="1">
        <v>28</v>
      </c>
    </row>
    <row r="474" spans="1:16" ht="12.75">
      <c r="A474" t="s">
        <v>229</v>
      </c>
      <c r="B474" t="s">
        <v>1135</v>
      </c>
      <c r="C474" t="s">
        <v>1349</v>
      </c>
      <c r="D474" t="s">
        <v>1358</v>
      </c>
      <c r="E474" t="s">
        <v>1366</v>
      </c>
      <c r="F474" t="s">
        <v>1367</v>
      </c>
      <c r="G474" t="s">
        <v>1368</v>
      </c>
      <c r="H474" s="55">
        <v>0</v>
      </c>
      <c r="I474" s="55">
        <v>0</v>
      </c>
      <c r="J474" s="55">
        <v>0</v>
      </c>
      <c r="K474" s="55">
        <v>0</v>
      </c>
      <c r="L474" s="55">
        <v>0</v>
      </c>
      <c r="M474" s="55">
        <v>0</v>
      </c>
      <c r="N474" s="55">
        <v>0</v>
      </c>
      <c r="O474" s="55">
        <v>0</v>
      </c>
      <c r="P474" s="1">
        <v>28</v>
      </c>
    </row>
    <row r="475" spans="1:16" ht="12.75">
      <c r="A475" t="s">
        <v>229</v>
      </c>
      <c r="B475" t="s">
        <v>1135</v>
      </c>
      <c r="C475" t="s">
        <v>1349</v>
      </c>
      <c r="D475" t="s">
        <v>1358</v>
      </c>
      <c r="E475" t="s">
        <v>1366</v>
      </c>
      <c r="F475" t="s">
        <v>1369</v>
      </c>
      <c r="G475" t="s">
        <v>1370</v>
      </c>
      <c r="H475" s="55">
        <v>0</v>
      </c>
      <c r="I475" s="55">
        <v>0</v>
      </c>
      <c r="J475" s="55">
        <v>0</v>
      </c>
      <c r="K475" s="55">
        <v>0</v>
      </c>
      <c r="L475" s="55">
        <v>0</v>
      </c>
      <c r="M475" s="55">
        <v>0</v>
      </c>
      <c r="N475" s="55">
        <v>0</v>
      </c>
      <c r="O475" s="55">
        <v>0</v>
      </c>
      <c r="P475" s="1">
        <v>28</v>
      </c>
    </row>
    <row r="476" spans="1:16" ht="12.75">
      <c r="A476" t="s">
        <v>229</v>
      </c>
      <c r="B476" t="s">
        <v>1135</v>
      </c>
      <c r="C476" t="s">
        <v>1349</v>
      </c>
      <c r="D476" t="s">
        <v>1358</v>
      </c>
      <c r="E476" t="s">
        <v>1366</v>
      </c>
      <c r="F476" t="s">
        <v>1371</v>
      </c>
      <c r="G476" t="s">
        <v>1372</v>
      </c>
      <c r="H476" s="55">
        <v>98447.56</v>
      </c>
      <c r="I476" s="55">
        <v>5939.4</v>
      </c>
      <c r="J476" s="55">
        <v>1713.35</v>
      </c>
      <c r="K476" s="55">
        <v>102673.61</v>
      </c>
      <c r="L476" s="55">
        <v>98388.91</v>
      </c>
      <c r="M476" s="55">
        <v>58.65</v>
      </c>
      <c r="N476" s="55">
        <v>0</v>
      </c>
      <c r="O476" s="55">
        <v>98447.56</v>
      </c>
      <c r="P476" s="1">
        <v>28</v>
      </c>
    </row>
    <row r="477" spans="1:16" ht="12.75">
      <c r="A477" t="s">
        <v>229</v>
      </c>
      <c r="B477" t="s">
        <v>1135</v>
      </c>
      <c r="C477" t="s">
        <v>1349</v>
      </c>
      <c r="D477" t="s">
        <v>1358</v>
      </c>
      <c r="E477" t="s">
        <v>1366</v>
      </c>
      <c r="F477" t="s">
        <v>1373</v>
      </c>
      <c r="G477" t="s">
        <v>1374</v>
      </c>
      <c r="H477" s="55">
        <v>0</v>
      </c>
      <c r="I477" s="55">
        <v>0</v>
      </c>
      <c r="J477" s="55">
        <v>0</v>
      </c>
      <c r="K477" s="55">
        <v>0</v>
      </c>
      <c r="L477" s="55">
        <v>0</v>
      </c>
      <c r="M477" s="55">
        <v>0</v>
      </c>
      <c r="N477" s="55">
        <v>0</v>
      </c>
      <c r="O477" s="55">
        <v>0</v>
      </c>
      <c r="P477" s="1">
        <v>28</v>
      </c>
    </row>
    <row r="478" spans="1:16" ht="12.75">
      <c r="A478" t="s">
        <v>229</v>
      </c>
      <c r="B478" t="s">
        <v>1135</v>
      </c>
      <c r="C478" t="s">
        <v>1349</v>
      </c>
      <c r="D478" t="s">
        <v>1358</v>
      </c>
      <c r="E478" t="s">
        <v>1375</v>
      </c>
      <c r="F478" t="s">
        <v>1376</v>
      </c>
      <c r="G478" t="s">
        <v>1377</v>
      </c>
      <c r="H478" s="55">
        <v>0</v>
      </c>
      <c r="I478" s="55">
        <v>0</v>
      </c>
      <c r="J478" s="55">
        <v>0</v>
      </c>
      <c r="K478" s="55">
        <v>0</v>
      </c>
      <c r="L478" s="55">
        <v>0</v>
      </c>
      <c r="M478" s="55">
        <v>0</v>
      </c>
      <c r="N478" s="55">
        <v>0</v>
      </c>
      <c r="O478" s="55">
        <v>0</v>
      </c>
      <c r="P478" s="1">
        <v>28</v>
      </c>
    </row>
    <row r="479" spans="1:16" ht="12.75">
      <c r="A479" t="s">
        <v>229</v>
      </c>
      <c r="B479" t="s">
        <v>1135</v>
      </c>
      <c r="C479" t="s">
        <v>1349</v>
      </c>
      <c r="D479" t="s">
        <v>1358</v>
      </c>
      <c r="E479" t="s">
        <v>1378</v>
      </c>
      <c r="F479" t="s">
        <v>1379</v>
      </c>
      <c r="G479" t="s">
        <v>1380</v>
      </c>
      <c r="H479" s="55">
        <v>0</v>
      </c>
      <c r="I479" s="55">
        <v>0</v>
      </c>
      <c r="J479" s="55">
        <v>0</v>
      </c>
      <c r="K479" s="55">
        <v>0</v>
      </c>
      <c r="L479" s="55">
        <v>0</v>
      </c>
      <c r="M479" s="55">
        <v>0</v>
      </c>
      <c r="N479" s="55">
        <v>0</v>
      </c>
      <c r="O479" s="55">
        <v>0</v>
      </c>
      <c r="P479" s="1">
        <v>28</v>
      </c>
    </row>
    <row r="480" spans="1:16" ht="12.75">
      <c r="A480" t="s">
        <v>229</v>
      </c>
      <c r="B480" t="s">
        <v>1135</v>
      </c>
      <c r="C480" t="s">
        <v>1349</v>
      </c>
      <c r="D480" t="s">
        <v>1358</v>
      </c>
      <c r="E480" t="s">
        <v>1378</v>
      </c>
      <c r="F480" t="s">
        <v>1381</v>
      </c>
      <c r="G480" t="s">
        <v>1382</v>
      </c>
      <c r="H480" s="55">
        <v>0.06</v>
      </c>
      <c r="I480" s="55">
        <v>0</v>
      </c>
      <c r="J480" s="55">
        <v>0</v>
      </c>
      <c r="K480" s="55">
        <v>0.06</v>
      </c>
      <c r="L480" s="55">
        <v>0.06</v>
      </c>
      <c r="M480" s="55">
        <v>0</v>
      </c>
      <c r="N480" s="55">
        <v>0</v>
      </c>
      <c r="O480" s="55">
        <v>0.06</v>
      </c>
      <c r="P480" s="1">
        <v>28</v>
      </c>
    </row>
    <row r="481" spans="1:16" ht="12.75">
      <c r="A481" t="s">
        <v>229</v>
      </c>
      <c r="B481" t="s">
        <v>1135</v>
      </c>
      <c r="C481" t="s">
        <v>1383</v>
      </c>
      <c r="D481" t="s">
        <v>1384</v>
      </c>
      <c r="E481" t="s">
        <v>1385</v>
      </c>
      <c r="F481" t="s">
        <v>1385</v>
      </c>
      <c r="G481" t="s">
        <v>1386</v>
      </c>
      <c r="H481" s="55">
        <v>0</v>
      </c>
      <c r="I481" s="55">
        <v>1165687.71</v>
      </c>
      <c r="J481" s="55">
        <v>1165687.71</v>
      </c>
      <c r="K481" s="55">
        <v>0</v>
      </c>
      <c r="L481" s="55">
        <v>0</v>
      </c>
      <c r="M481" s="55">
        <v>819586</v>
      </c>
      <c r="N481" s="55">
        <v>819586</v>
      </c>
      <c r="O481" s="55">
        <v>0</v>
      </c>
      <c r="P481" s="1">
        <v>30</v>
      </c>
    </row>
    <row r="482" spans="1:16" ht="12.75">
      <c r="A482" t="s">
        <v>229</v>
      </c>
      <c r="B482" t="s">
        <v>1135</v>
      </c>
      <c r="C482" t="s">
        <v>1383</v>
      </c>
      <c r="D482" t="s">
        <v>1384</v>
      </c>
      <c r="E482" t="s">
        <v>1387</v>
      </c>
      <c r="F482" t="s">
        <v>1387</v>
      </c>
      <c r="G482" t="s">
        <v>1388</v>
      </c>
      <c r="H482" s="55">
        <v>0</v>
      </c>
      <c r="I482" s="55">
        <v>4194224.23</v>
      </c>
      <c r="J482" s="55">
        <v>4194224.23</v>
      </c>
      <c r="K482" s="55">
        <v>0</v>
      </c>
      <c r="L482" s="55">
        <v>0</v>
      </c>
      <c r="M482" s="55">
        <v>3459266.05</v>
      </c>
      <c r="N482" s="55">
        <v>3459266.05</v>
      </c>
      <c r="O482" s="55">
        <v>0</v>
      </c>
      <c r="P482" s="1">
        <v>30</v>
      </c>
    </row>
    <row r="483" spans="1:16" ht="12.75">
      <c r="A483" t="s">
        <v>229</v>
      </c>
      <c r="B483" t="s">
        <v>1135</v>
      </c>
      <c r="C483" t="s">
        <v>1383</v>
      </c>
      <c r="D483" t="s">
        <v>1384</v>
      </c>
      <c r="E483" t="s">
        <v>1389</v>
      </c>
      <c r="F483" t="s">
        <v>1389</v>
      </c>
      <c r="G483" t="s">
        <v>1390</v>
      </c>
      <c r="H483" s="55">
        <v>0</v>
      </c>
      <c r="I483" s="55">
        <v>0</v>
      </c>
      <c r="J483" s="55">
        <v>0</v>
      </c>
      <c r="K483" s="55">
        <v>0</v>
      </c>
      <c r="L483" s="55">
        <v>0</v>
      </c>
      <c r="M483" s="55">
        <v>349.57</v>
      </c>
      <c r="N483" s="55">
        <v>349.57</v>
      </c>
      <c r="O483" s="55">
        <v>0</v>
      </c>
      <c r="P483" s="1">
        <v>30</v>
      </c>
    </row>
    <row r="484" spans="1:16" ht="12.75">
      <c r="A484" t="s">
        <v>229</v>
      </c>
      <c r="B484" t="s">
        <v>1135</v>
      </c>
      <c r="C484" t="s">
        <v>1383</v>
      </c>
      <c r="D484" t="s">
        <v>1384</v>
      </c>
      <c r="E484" t="s">
        <v>1391</v>
      </c>
      <c r="F484" t="s">
        <v>1391</v>
      </c>
      <c r="G484" t="s">
        <v>1392</v>
      </c>
      <c r="H484" s="55">
        <v>0</v>
      </c>
      <c r="I484" s="55">
        <v>18284685</v>
      </c>
      <c r="J484" s="55">
        <v>18284685</v>
      </c>
      <c r="K484" s="55">
        <v>0</v>
      </c>
      <c r="L484" s="55">
        <v>0</v>
      </c>
      <c r="M484" s="55">
        <v>18240194.02</v>
      </c>
      <c r="N484" s="55">
        <v>18240194.02</v>
      </c>
      <c r="O484" s="55">
        <v>0</v>
      </c>
      <c r="P484" s="1">
        <v>30</v>
      </c>
    </row>
    <row r="485" spans="1:16" ht="12.75">
      <c r="A485" t="s">
        <v>229</v>
      </c>
      <c r="B485" t="s">
        <v>1135</v>
      </c>
      <c r="C485" t="s">
        <v>1383</v>
      </c>
      <c r="D485" t="s">
        <v>1393</v>
      </c>
      <c r="E485" t="s">
        <v>1394</v>
      </c>
      <c r="F485" t="s">
        <v>1394</v>
      </c>
      <c r="G485" t="s">
        <v>1395</v>
      </c>
      <c r="H485" s="55">
        <v>0</v>
      </c>
      <c r="I485" s="55">
        <v>0</v>
      </c>
      <c r="J485" s="55">
        <v>0</v>
      </c>
      <c r="K485" s="55">
        <v>0</v>
      </c>
      <c r="L485" s="55">
        <v>0</v>
      </c>
      <c r="M485" s="55">
        <v>0</v>
      </c>
      <c r="N485" s="55">
        <v>0</v>
      </c>
      <c r="O485" s="55">
        <v>0</v>
      </c>
      <c r="P485" s="1">
        <v>30</v>
      </c>
    </row>
    <row r="486" spans="1:16" ht="12.75">
      <c r="A486" t="s">
        <v>229</v>
      </c>
      <c r="B486" t="s">
        <v>1135</v>
      </c>
      <c r="C486" t="s">
        <v>1383</v>
      </c>
      <c r="D486" t="s">
        <v>1393</v>
      </c>
      <c r="E486" t="s">
        <v>1396</v>
      </c>
      <c r="F486" t="s">
        <v>1396</v>
      </c>
      <c r="G486" t="s">
        <v>1397</v>
      </c>
      <c r="H486" s="55">
        <v>0</v>
      </c>
      <c r="I486" s="55">
        <v>418263.71</v>
      </c>
      <c r="J486" s="55">
        <v>418263.71</v>
      </c>
      <c r="K486" s="55">
        <v>0</v>
      </c>
      <c r="L486" s="55">
        <v>0</v>
      </c>
      <c r="M486" s="55">
        <v>1189880.06</v>
      </c>
      <c r="N486" s="55">
        <v>1189880.06</v>
      </c>
      <c r="O486" s="55">
        <v>0</v>
      </c>
      <c r="P486" s="1">
        <v>30</v>
      </c>
    </row>
    <row r="487" spans="1:16" ht="12.75">
      <c r="A487" t="s">
        <v>235</v>
      </c>
      <c r="B487" t="s">
        <v>1135</v>
      </c>
      <c r="C487" t="s">
        <v>1383</v>
      </c>
      <c r="D487" t="s">
        <v>1398</v>
      </c>
      <c r="E487" t="s">
        <v>1399</v>
      </c>
      <c r="F487" t="s">
        <v>1399</v>
      </c>
      <c r="G487" t="s">
        <v>1400</v>
      </c>
      <c r="H487" s="55">
        <v>0</v>
      </c>
      <c r="I487" s="55">
        <v>23644596.94</v>
      </c>
      <c r="J487" s="55">
        <v>23644596.94</v>
      </c>
      <c r="K487" s="55">
        <v>0</v>
      </c>
      <c r="L487" s="55">
        <v>0</v>
      </c>
      <c r="M487" s="55">
        <v>22519395.64</v>
      </c>
      <c r="N487" s="55">
        <v>22519395.64</v>
      </c>
      <c r="O487" s="55">
        <v>0</v>
      </c>
      <c r="P487" s="1">
        <v>65</v>
      </c>
    </row>
    <row r="488" spans="1:16" ht="12.75">
      <c r="A488" t="s">
        <v>235</v>
      </c>
      <c r="B488" t="s">
        <v>1135</v>
      </c>
      <c r="C488" t="s">
        <v>1383</v>
      </c>
      <c r="D488" t="s">
        <v>1401</v>
      </c>
      <c r="E488" t="s">
        <v>1402</v>
      </c>
      <c r="F488" t="s">
        <v>1403</v>
      </c>
      <c r="G488" t="s">
        <v>1404</v>
      </c>
      <c r="H488" s="55">
        <v>0</v>
      </c>
      <c r="I488" s="55">
        <v>0</v>
      </c>
      <c r="J488" s="55">
        <v>0</v>
      </c>
      <c r="K488" s="55">
        <v>0</v>
      </c>
      <c r="L488" s="55">
        <v>-9748.56</v>
      </c>
      <c r="M488" s="55">
        <v>10735.7</v>
      </c>
      <c r="N488" s="55">
        <v>987.14</v>
      </c>
      <c r="O488" s="55">
        <v>0</v>
      </c>
      <c r="P488" s="1">
        <v>65</v>
      </c>
    </row>
    <row r="489" spans="1:16" ht="12.75">
      <c r="A489" t="s">
        <v>235</v>
      </c>
      <c r="B489" t="s">
        <v>1135</v>
      </c>
      <c r="C489" t="s">
        <v>1383</v>
      </c>
      <c r="D489" t="s">
        <v>1401</v>
      </c>
      <c r="E489" t="s">
        <v>1402</v>
      </c>
      <c r="F489" t="s">
        <v>1405</v>
      </c>
      <c r="G489" t="s">
        <v>1406</v>
      </c>
      <c r="H489" s="55">
        <v>-44880.36</v>
      </c>
      <c r="I489" s="55">
        <v>621733.01</v>
      </c>
      <c r="J489" s="55">
        <v>679447.72</v>
      </c>
      <c r="K489" s="55">
        <v>-102595.07</v>
      </c>
      <c r="L489" s="55">
        <v>-193907.13</v>
      </c>
      <c r="M489" s="55">
        <v>412027.25</v>
      </c>
      <c r="N489" s="55">
        <v>263000.48</v>
      </c>
      <c r="O489" s="55">
        <v>-44880.36</v>
      </c>
      <c r="P489" s="1">
        <v>65</v>
      </c>
    </row>
    <row r="490" spans="1:16" ht="12.75">
      <c r="A490" t="s">
        <v>235</v>
      </c>
      <c r="B490" t="s">
        <v>1135</v>
      </c>
      <c r="C490" t="s">
        <v>1383</v>
      </c>
      <c r="D490" t="s">
        <v>1401</v>
      </c>
      <c r="E490" t="s">
        <v>1402</v>
      </c>
      <c r="F490" t="s">
        <v>1407</v>
      </c>
      <c r="G490" t="s">
        <v>1408</v>
      </c>
      <c r="H490" s="55">
        <v>-203968.68</v>
      </c>
      <c r="I490" s="55">
        <v>11326607.58</v>
      </c>
      <c r="J490" s="55">
        <v>11323554.1</v>
      </c>
      <c r="K490" s="55">
        <v>-200915.2</v>
      </c>
      <c r="L490" s="55">
        <v>-180006.29</v>
      </c>
      <c r="M490" s="55">
        <v>11301116.62</v>
      </c>
      <c r="N490" s="55">
        <v>11325079.01</v>
      </c>
      <c r="O490" s="55">
        <v>-203968.68</v>
      </c>
      <c r="P490" s="1">
        <v>65</v>
      </c>
    </row>
    <row r="491" spans="1:16" ht="12.75">
      <c r="A491" t="s">
        <v>235</v>
      </c>
      <c r="B491" t="s">
        <v>1135</v>
      </c>
      <c r="C491" t="s">
        <v>1383</v>
      </c>
      <c r="D491" t="s">
        <v>1401</v>
      </c>
      <c r="E491" t="s">
        <v>1402</v>
      </c>
      <c r="F491" t="s">
        <v>1409</v>
      </c>
      <c r="G491" t="s">
        <v>1410</v>
      </c>
      <c r="H491" s="55">
        <v>-298.74</v>
      </c>
      <c r="I491" s="55">
        <v>806.12</v>
      </c>
      <c r="J491" s="55">
        <v>804.34</v>
      </c>
      <c r="K491" s="55">
        <v>-296.96</v>
      </c>
      <c r="L491" s="55">
        <v>-684.93</v>
      </c>
      <c r="M491" s="55">
        <v>5034.68</v>
      </c>
      <c r="N491" s="55">
        <v>4648.49</v>
      </c>
      <c r="O491" s="55">
        <v>-298.74</v>
      </c>
      <c r="P491" s="1">
        <v>65</v>
      </c>
    </row>
    <row r="492" spans="1:16" ht="12.75">
      <c r="A492" t="s">
        <v>235</v>
      </c>
      <c r="B492" t="s">
        <v>1135</v>
      </c>
      <c r="C492" t="s">
        <v>1383</v>
      </c>
      <c r="D492" t="s">
        <v>1401</v>
      </c>
      <c r="E492" t="s">
        <v>1402</v>
      </c>
      <c r="F492" t="s">
        <v>1411</v>
      </c>
      <c r="G492" t="s">
        <v>1412</v>
      </c>
      <c r="H492" s="55">
        <v>-6550.83</v>
      </c>
      <c r="I492" s="55">
        <v>392254.36</v>
      </c>
      <c r="J492" s="55">
        <v>390006.62</v>
      </c>
      <c r="K492" s="55">
        <v>-4303.09</v>
      </c>
      <c r="L492" s="55">
        <v>-7724.33</v>
      </c>
      <c r="M492" s="55">
        <v>391505.94</v>
      </c>
      <c r="N492" s="55">
        <v>390332.44</v>
      </c>
      <c r="O492" s="55">
        <v>-6550.83</v>
      </c>
      <c r="P492" s="1">
        <v>65</v>
      </c>
    </row>
    <row r="493" spans="1:16" ht="12.75">
      <c r="A493" t="s">
        <v>235</v>
      </c>
      <c r="B493" t="s">
        <v>1135</v>
      </c>
      <c r="C493" t="s">
        <v>1383</v>
      </c>
      <c r="D493" t="s">
        <v>1401</v>
      </c>
      <c r="E493" t="s">
        <v>1402</v>
      </c>
      <c r="F493" t="s">
        <v>1413</v>
      </c>
      <c r="G493" t="s">
        <v>1414</v>
      </c>
      <c r="H493" s="55">
        <v>0</v>
      </c>
      <c r="I493" s="55">
        <v>0</v>
      </c>
      <c r="J493" s="55">
        <v>0</v>
      </c>
      <c r="K493" s="55">
        <v>0</v>
      </c>
      <c r="L493" s="55">
        <v>0</v>
      </c>
      <c r="M493" s="55">
        <v>0</v>
      </c>
      <c r="N493" s="55">
        <v>0</v>
      </c>
      <c r="O493" s="55">
        <v>0</v>
      </c>
      <c r="P493" s="1">
        <v>65</v>
      </c>
    </row>
    <row r="494" spans="1:16" ht="12.75">
      <c r="A494" t="s">
        <v>235</v>
      </c>
      <c r="B494" t="s">
        <v>1135</v>
      </c>
      <c r="C494" t="s">
        <v>1383</v>
      </c>
      <c r="D494" t="s">
        <v>1401</v>
      </c>
      <c r="E494" t="s">
        <v>1402</v>
      </c>
      <c r="F494" t="s">
        <v>1415</v>
      </c>
      <c r="G494" t="s">
        <v>1416</v>
      </c>
      <c r="H494" s="55">
        <v>-0.57</v>
      </c>
      <c r="I494" s="55">
        <v>0</v>
      </c>
      <c r="J494" s="55">
        <v>0</v>
      </c>
      <c r="K494" s="55">
        <v>-0.57</v>
      </c>
      <c r="L494" s="55">
        <v>-0.57</v>
      </c>
      <c r="M494" s="55">
        <v>0</v>
      </c>
      <c r="N494" s="55">
        <v>0</v>
      </c>
      <c r="O494" s="55">
        <v>-0.57</v>
      </c>
      <c r="P494" s="1">
        <v>65</v>
      </c>
    </row>
    <row r="495" spans="1:16" ht="12.75">
      <c r="A495" t="s">
        <v>235</v>
      </c>
      <c r="B495" t="s">
        <v>1135</v>
      </c>
      <c r="C495" t="s">
        <v>1383</v>
      </c>
      <c r="D495" t="s">
        <v>1401</v>
      </c>
      <c r="E495" t="s">
        <v>1402</v>
      </c>
      <c r="F495" t="s">
        <v>1417</v>
      </c>
      <c r="G495" t="s">
        <v>1418</v>
      </c>
      <c r="H495" s="55">
        <v>0</v>
      </c>
      <c r="I495" s="55">
        <v>0</v>
      </c>
      <c r="J495" s="55">
        <v>0</v>
      </c>
      <c r="K495" s="55">
        <v>0</v>
      </c>
      <c r="L495" s="55">
        <v>0</v>
      </c>
      <c r="M495" s="55">
        <v>0</v>
      </c>
      <c r="N495" s="55">
        <v>0</v>
      </c>
      <c r="O495" s="55">
        <v>0</v>
      </c>
      <c r="P495" s="1">
        <v>65</v>
      </c>
    </row>
    <row r="496" spans="1:16" ht="12.75">
      <c r="A496" t="s">
        <v>235</v>
      </c>
      <c r="B496" t="s">
        <v>1135</v>
      </c>
      <c r="C496" t="s">
        <v>1383</v>
      </c>
      <c r="D496" t="s">
        <v>1401</v>
      </c>
      <c r="E496" t="s">
        <v>1402</v>
      </c>
      <c r="F496" t="s">
        <v>1419</v>
      </c>
      <c r="G496" t="s">
        <v>1420</v>
      </c>
      <c r="H496" s="55">
        <v>0</v>
      </c>
      <c r="I496" s="55">
        <v>0</v>
      </c>
      <c r="J496" s="55">
        <v>0</v>
      </c>
      <c r="K496" s="55">
        <v>0</v>
      </c>
      <c r="L496" s="55">
        <v>0</v>
      </c>
      <c r="M496" s="55">
        <v>0</v>
      </c>
      <c r="N496" s="55">
        <v>0</v>
      </c>
      <c r="O496" s="55">
        <v>0</v>
      </c>
      <c r="P496" s="1">
        <v>65</v>
      </c>
    </row>
    <row r="497" spans="1:16" ht="12.75">
      <c r="A497" t="s">
        <v>235</v>
      </c>
      <c r="B497" t="s">
        <v>1135</v>
      </c>
      <c r="C497" t="s">
        <v>1383</v>
      </c>
      <c r="D497" t="s">
        <v>1401</v>
      </c>
      <c r="E497" t="s">
        <v>1402</v>
      </c>
      <c r="F497" t="s">
        <v>1421</v>
      </c>
      <c r="G497" t="s">
        <v>1422</v>
      </c>
      <c r="H497" s="55">
        <v>-142904.15</v>
      </c>
      <c r="I497" s="55">
        <v>407649.7</v>
      </c>
      <c r="J497" s="55">
        <v>565789.9</v>
      </c>
      <c r="K497" s="55">
        <v>-301044.35</v>
      </c>
      <c r="L497" s="55">
        <v>-160341.19</v>
      </c>
      <c r="M497" s="55">
        <v>550061.96</v>
      </c>
      <c r="N497" s="55">
        <v>532624.92</v>
      </c>
      <c r="O497" s="55">
        <v>-142904.15</v>
      </c>
      <c r="P497" s="1">
        <v>65</v>
      </c>
    </row>
    <row r="498" spans="1:16" ht="12.75">
      <c r="A498" t="s">
        <v>235</v>
      </c>
      <c r="B498" t="s">
        <v>1135</v>
      </c>
      <c r="C498" t="s">
        <v>1383</v>
      </c>
      <c r="D498" t="s">
        <v>1401</v>
      </c>
      <c r="E498" t="s">
        <v>1402</v>
      </c>
      <c r="F498" t="s">
        <v>1423</v>
      </c>
      <c r="G498" t="s">
        <v>1424</v>
      </c>
      <c r="H498" s="55">
        <v>-6248088.08</v>
      </c>
      <c r="I498" s="55">
        <v>6477786.65</v>
      </c>
      <c r="J498" s="55">
        <v>6443648.71</v>
      </c>
      <c r="K498" s="55">
        <v>-6213950.14</v>
      </c>
      <c r="L498" s="55">
        <v>-5961293.65</v>
      </c>
      <c r="M498" s="55">
        <v>6127069.44</v>
      </c>
      <c r="N498" s="55">
        <v>6413863.87</v>
      </c>
      <c r="O498" s="55">
        <v>-6248088.08</v>
      </c>
      <c r="P498" s="1">
        <v>65</v>
      </c>
    </row>
    <row r="499" spans="1:16" ht="12.75">
      <c r="A499" t="s">
        <v>235</v>
      </c>
      <c r="B499" t="s">
        <v>1135</v>
      </c>
      <c r="C499" t="s">
        <v>1383</v>
      </c>
      <c r="D499" t="s">
        <v>1401</v>
      </c>
      <c r="E499" t="s">
        <v>1402</v>
      </c>
      <c r="F499" t="s">
        <v>1425</v>
      </c>
      <c r="G499" t="s">
        <v>1426</v>
      </c>
      <c r="H499" s="55">
        <v>0</v>
      </c>
      <c r="I499" s="55">
        <v>0</v>
      </c>
      <c r="J499" s="55">
        <v>0</v>
      </c>
      <c r="K499" s="55">
        <v>0</v>
      </c>
      <c r="L499" s="55">
        <v>0</v>
      </c>
      <c r="M499" s="55">
        <v>0</v>
      </c>
      <c r="N499" s="55">
        <v>0</v>
      </c>
      <c r="O499" s="55">
        <v>0</v>
      </c>
      <c r="P499" s="1">
        <v>65</v>
      </c>
    </row>
    <row r="500" spans="1:16" ht="12.75">
      <c r="A500" t="s">
        <v>235</v>
      </c>
      <c r="B500" t="s">
        <v>1135</v>
      </c>
      <c r="C500" t="s">
        <v>1383</v>
      </c>
      <c r="D500" t="s">
        <v>1401</v>
      </c>
      <c r="E500" t="s">
        <v>1402</v>
      </c>
      <c r="F500" t="s">
        <v>1427</v>
      </c>
      <c r="G500" t="s">
        <v>1428</v>
      </c>
      <c r="H500" s="55">
        <v>-277583.52</v>
      </c>
      <c r="I500" s="55">
        <v>1175634.63</v>
      </c>
      <c r="J500" s="55">
        <v>1186472.16</v>
      </c>
      <c r="K500" s="55">
        <v>-288421.05</v>
      </c>
      <c r="L500" s="55">
        <v>-260504.24</v>
      </c>
      <c r="M500" s="55">
        <v>1107285.7</v>
      </c>
      <c r="N500" s="55">
        <v>1124364.98</v>
      </c>
      <c r="O500" s="55">
        <v>-277583.52</v>
      </c>
      <c r="P500" s="1">
        <v>65</v>
      </c>
    </row>
    <row r="501" spans="1:16" ht="12.75">
      <c r="A501" t="s">
        <v>235</v>
      </c>
      <c r="B501" t="s">
        <v>1135</v>
      </c>
      <c r="C501" t="s">
        <v>1383</v>
      </c>
      <c r="D501" t="s">
        <v>1401</v>
      </c>
      <c r="E501" t="s">
        <v>1402</v>
      </c>
      <c r="F501" t="s">
        <v>1429</v>
      </c>
      <c r="G501" t="s">
        <v>1430</v>
      </c>
      <c r="H501" s="55">
        <v>0</v>
      </c>
      <c r="I501" s="55">
        <v>0</v>
      </c>
      <c r="J501" s="55">
        <v>0</v>
      </c>
      <c r="K501" s="55">
        <v>0</v>
      </c>
      <c r="L501" s="55">
        <v>0</v>
      </c>
      <c r="M501" s="55">
        <v>0</v>
      </c>
      <c r="N501" s="55">
        <v>0</v>
      </c>
      <c r="O501" s="55">
        <v>0</v>
      </c>
      <c r="P501" s="1">
        <v>65</v>
      </c>
    </row>
    <row r="502" spans="1:16" ht="12.75">
      <c r="A502" t="s">
        <v>235</v>
      </c>
      <c r="B502" t="s">
        <v>1135</v>
      </c>
      <c r="C502" t="s">
        <v>1383</v>
      </c>
      <c r="D502" t="s">
        <v>1401</v>
      </c>
      <c r="E502" t="s">
        <v>1402</v>
      </c>
      <c r="F502" t="s">
        <v>1431</v>
      </c>
      <c r="G502" t="s">
        <v>1432</v>
      </c>
      <c r="H502" s="55">
        <v>0</v>
      </c>
      <c r="I502" s="55">
        <v>0</v>
      </c>
      <c r="J502" s="55">
        <v>0</v>
      </c>
      <c r="K502" s="55">
        <v>0</v>
      </c>
      <c r="L502" s="55">
        <v>-1944.76</v>
      </c>
      <c r="M502" s="55">
        <v>1965.17</v>
      </c>
      <c r="N502" s="55">
        <v>20.41</v>
      </c>
      <c r="O502" s="55">
        <v>0</v>
      </c>
      <c r="P502" s="1">
        <v>65</v>
      </c>
    </row>
    <row r="503" spans="1:16" ht="12.75">
      <c r="A503" t="s">
        <v>235</v>
      </c>
      <c r="B503" t="s">
        <v>1135</v>
      </c>
      <c r="C503" t="s">
        <v>1383</v>
      </c>
      <c r="D503" t="s">
        <v>1401</v>
      </c>
      <c r="E503" t="s">
        <v>1402</v>
      </c>
      <c r="F503" t="s">
        <v>1433</v>
      </c>
      <c r="G503" t="s">
        <v>1434</v>
      </c>
      <c r="H503" s="55">
        <v>-44921.66</v>
      </c>
      <c r="I503" s="55">
        <v>130661.66</v>
      </c>
      <c r="J503" s="55">
        <v>144230.2</v>
      </c>
      <c r="K503" s="55">
        <v>-58490.2</v>
      </c>
      <c r="L503" s="55">
        <v>-76506.26</v>
      </c>
      <c r="M503" s="55">
        <v>159933.71</v>
      </c>
      <c r="N503" s="55">
        <v>128349.11</v>
      </c>
      <c r="O503" s="55">
        <v>-44921.66</v>
      </c>
      <c r="P503" s="1">
        <v>65</v>
      </c>
    </row>
    <row r="504" spans="1:16" ht="12.75">
      <c r="A504" t="s">
        <v>235</v>
      </c>
      <c r="B504" t="s">
        <v>1135</v>
      </c>
      <c r="C504" t="s">
        <v>1383</v>
      </c>
      <c r="D504" t="s">
        <v>1401</v>
      </c>
      <c r="E504" t="s">
        <v>1402</v>
      </c>
      <c r="F504" t="s">
        <v>1435</v>
      </c>
      <c r="G504" t="s">
        <v>1436</v>
      </c>
      <c r="H504" s="55">
        <v>0</v>
      </c>
      <c r="I504" s="55">
        <v>0</v>
      </c>
      <c r="J504" s="55">
        <v>0</v>
      </c>
      <c r="K504" s="55">
        <v>0</v>
      </c>
      <c r="L504" s="55">
        <v>0</v>
      </c>
      <c r="M504" s="55">
        <v>0</v>
      </c>
      <c r="N504" s="55">
        <v>0</v>
      </c>
      <c r="O504" s="55">
        <v>0</v>
      </c>
      <c r="P504" s="1">
        <v>65</v>
      </c>
    </row>
    <row r="505" spans="1:16" ht="12.75">
      <c r="A505" t="s">
        <v>235</v>
      </c>
      <c r="B505" t="s">
        <v>1135</v>
      </c>
      <c r="C505" t="s">
        <v>1383</v>
      </c>
      <c r="D505" t="s">
        <v>1401</v>
      </c>
      <c r="E505" t="s">
        <v>1402</v>
      </c>
      <c r="F505" t="s">
        <v>1437</v>
      </c>
      <c r="G505" t="s">
        <v>1438</v>
      </c>
      <c r="H505" s="55">
        <v>-134.61</v>
      </c>
      <c r="I505" s="55">
        <v>463.95</v>
      </c>
      <c r="J505" s="55">
        <v>429.73</v>
      </c>
      <c r="K505" s="55">
        <v>-100.39</v>
      </c>
      <c r="L505" s="55">
        <v>-2093.15</v>
      </c>
      <c r="M505" s="55">
        <v>2984.39</v>
      </c>
      <c r="N505" s="55">
        <v>1025.85</v>
      </c>
      <c r="O505" s="55">
        <v>-134.61</v>
      </c>
      <c r="P505" s="1">
        <v>65</v>
      </c>
    </row>
    <row r="506" spans="1:16" ht="12.75">
      <c r="A506" t="s">
        <v>235</v>
      </c>
      <c r="B506" t="s">
        <v>1135</v>
      </c>
      <c r="C506" t="s">
        <v>1383</v>
      </c>
      <c r="D506" t="s">
        <v>1401</v>
      </c>
      <c r="E506" t="s">
        <v>1402</v>
      </c>
      <c r="F506" t="s">
        <v>1439</v>
      </c>
      <c r="G506" t="s">
        <v>1440</v>
      </c>
      <c r="H506" s="55">
        <v>-25.91</v>
      </c>
      <c r="I506" s="55">
        <v>91.74</v>
      </c>
      <c r="J506" s="55">
        <v>85.88</v>
      </c>
      <c r="K506" s="55">
        <v>-20.05</v>
      </c>
      <c r="L506" s="55">
        <v>-76.07</v>
      </c>
      <c r="M506" s="55">
        <v>248.03</v>
      </c>
      <c r="N506" s="55">
        <v>197.87</v>
      </c>
      <c r="O506" s="55">
        <v>-25.91</v>
      </c>
      <c r="P506" s="1">
        <v>65</v>
      </c>
    </row>
    <row r="507" spans="1:16" ht="12.75">
      <c r="A507" t="s">
        <v>235</v>
      </c>
      <c r="B507" t="s">
        <v>1135</v>
      </c>
      <c r="C507" t="s">
        <v>1383</v>
      </c>
      <c r="D507" t="s">
        <v>1401</v>
      </c>
      <c r="E507" t="s">
        <v>1402</v>
      </c>
      <c r="F507" t="s">
        <v>1441</v>
      </c>
      <c r="G507" t="s">
        <v>1442</v>
      </c>
      <c r="H507" s="55">
        <v>-37343.81</v>
      </c>
      <c r="I507" s="55">
        <v>0</v>
      </c>
      <c r="J507" s="55">
        <v>0</v>
      </c>
      <c r="K507" s="55">
        <v>-37343.81</v>
      </c>
      <c r="L507" s="55">
        <v>-37343.81</v>
      </c>
      <c r="M507" s="55">
        <v>0</v>
      </c>
      <c r="N507" s="55">
        <v>0</v>
      </c>
      <c r="O507" s="55">
        <v>-37343.81</v>
      </c>
      <c r="P507" s="1">
        <v>65</v>
      </c>
    </row>
    <row r="508" spans="1:16" ht="12.75">
      <c r="A508" t="s">
        <v>235</v>
      </c>
      <c r="B508" t="s">
        <v>1135</v>
      </c>
      <c r="C508" t="s">
        <v>1383</v>
      </c>
      <c r="D508" t="s">
        <v>1401</v>
      </c>
      <c r="E508" t="s">
        <v>1402</v>
      </c>
      <c r="F508" t="s">
        <v>1443</v>
      </c>
      <c r="G508" t="s">
        <v>1444</v>
      </c>
      <c r="H508" s="55">
        <v>1016686.35</v>
      </c>
      <c r="I508" s="55">
        <v>3067482.88</v>
      </c>
      <c r="J508" s="55">
        <v>3970083.31</v>
      </c>
      <c r="K508" s="55">
        <v>114085.92</v>
      </c>
      <c r="L508" s="55">
        <v>-752148.11</v>
      </c>
      <c r="M508" s="55">
        <v>4103735.53</v>
      </c>
      <c r="N508" s="55">
        <v>2334901.07</v>
      </c>
      <c r="O508" s="55">
        <v>1016686.35</v>
      </c>
      <c r="P508" s="1">
        <v>65</v>
      </c>
    </row>
    <row r="509" spans="1:16" ht="12.75">
      <c r="A509" t="s">
        <v>229</v>
      </c>
      <c r="B509" t="s">
        <v>1135</v>
      </c>
      <c r="C509" t="s">
        <v>1383</v>
      </c>
      <c r="D509" t="s">
        <v>1445</v>
      </c>
      <c r="E509" t="s">
        <v>1446</v>
      </c>
      <c r="F509" t="s">
        <v>1446</v>
      </c>
      <c r="G509" t="s">
        <v>1447</v>
      </c>
      <c r="H509" s="55">
        <v>0</v>
      </c>
      <c r="I509" s="55">
        <v>418263.71</v>
      </c>
      <c r="J509" s="55">
        <v>418263.71</v>
      </c>
      <c r="K509" s="55">
        <v>0</v>
      </c>
      <c r="L509" s="55">
        <v>0</v>
      </c>
      <c r="M509" s="55">
        <v>1189880.06</v>
      </c>
      <c r="N509" s="55">
        <v>1189880.06</v>
      </c>
      <c r="O509" s="55">
        <v>0</v>
      </c>
      <c r="P509" s="1">
        <v>30</v>
      </c>
    </row>
    <row r="510" spans="1:16" ht="12.75">
      <c r="A510" t="s">
        <v>229</v>
      </c>
      <c r="B510" t="s">
        <v>1135</v>
      </c>
      <c r="C510" t="s">
        <v>1383</v>
      </c>
      <c r="D510" t="s">
        <v>1448</v>
      </c>
      <c r="E510" t="s">
        <v>1449</v>
      </c>
      <c r="F510" t="s">
        <v>1449</v>
      </c>
      <c r="G510" t="s">
        <v>1450</v>
      </c>
      <c r="H510" s="55">
        <v>81.73</v>
      </c>
      <c r="I510" s="55">
        <v>418262.65</v>
      </c>
      <c r="J510" s="55">
        <v>418263.71</v>
      </c>
      <c r="K510" s="55">
        <v>80.67</v>
      </c>
      <c r="L510" s="55">
        <v>0</v>
      </c>
      <c r="M510" s="55">
        <v>1189961.79</v>
      </c>
      <c r="N510" s="55">
        <v>1189880.06</v>
      </c>
      <c r="O510" s="55">
        <v>81.73</v>
      </c>
      <c r="P510" s="1">
        <v>30</v>
      </c>
    </row>
    <row r="511" spans="1:16" ht="12.75">
      <c r="A511" t="s">
        <v>229</v>
      </c>
      <c r="B511" t="s">
        <v>1135</v>
      </c>
      <c r="C511" t="s">
        <v>1383</v>
      </c>
      <c r="D511" t="s">
        <v>1451</v>
      </c>
      <c r="E511" t="s">
        <v>1452</v>
      </c>
      <c r="F511" t="s">
        <v>1452</v>
      </c>
      <c r="G511" t="s">
        <v>1453</v>
      </c>
      <c r="H511" s="55">
        <v>2170660.58</v>
      </c>
      <c r="I511" s="55">
        <v>13036955.28</v>
      </c>
      <c r="J511" s="55">
        <v>12962441.64</v>
      </c>
      <c r="K511" s="55">
        <v>2245174.22</v>
      </c>
      <c r="L511" s="55">
        <v>2220133.82</v>
      </c>
      <c r="M511" s="55">
        <v>13879419.06</v>
      </c>
      <c r="N511" s="55">
        <v>13928892.3</v>
      </c>
      <c r="O511" s="55">
        <v>2170660.58</v>
      </c>
      <c r="P511" s="1">
        <v>30</v>
      </c>
    </row>
    <row r="512" spans="1:16" ht="12.75">
      <c r="A512" t="s">
        <v>235</v>
      </c>
      <c r="B512" t="s">
        <v>1135</v>
      </c>
      <c r="C512" t="s">
        <v>1383</v>
      </c>
      <c r="D512" t="s">
        <v>1451</v>
      </c>
      <c r="E512" t="s">
        <v>1454</v>
      </c>
      <c r="F512" t="s">
        <v>1454</v>
      </c>
      <c r="G512" t="s">
        <v>1455</v>
      </c>
      <c r="H512" s="55">
        <v>0</v>
      </c>
      <c r="I512" s="55">
        <v>6058877</v>
      </c>
      <c r="J512" s="55">
        <v>6058877</v>
      </c>
      <c r="K512" s="55">
        <v>0</v>
      </c>
      <c r="L512" s="55">
        <v>0</v>
      </c>
      <c r="M512" s="55">
        <v>5906122.14</v>
      </c>
      <c r="N512" s="55">
        <v>5906122.14</v>
      </c>
      <c r="O512" s="55">
        <v>0</v>
      </c>
      <c r="P512" s="1">
        <v>30</v>
      </c>
    </row>
    <row r="513" spans="1:16" ht="12.75">
      <c r="A513" t="s">
        <v>229</v>
      </c>
      <c r="B513" t="s">
        <v>1135</v>
      </c>
      <c r="C513" t="s">
        <v>1383</v>
      </c>
      <c r="D513" t="s">
        <v>1451</v>
      </c>
      <c r="E513" t="s">
        <v>1456</v>
      </c>
      <c r="F513" t="s">
        <v>1457</v>
      </c>
      <c r="G513" t="s">
        <v>1458</v>
      </c>
      <c r="H513" s="55">
        <v>2249.1</v>
      </c>
      <c r="I513" s="55">
        <v>0</v>
      </c>
      <c r="J513" s="55">
        <v>2249.1</v>
      </c>
      <c r="K513" s="55">
        <v>0</v>
      </c>
      <c r="L513" s="55">
        <v>24059.73</v>
      </c>
      <c r="M513" s="55">
        <v>0</v>
      </c>
      <c r="N513" s="55">
        <v>21810.63</v>
      </c>
      <c r="O513" s="55">
        <v>2249.1</v>
      </c>
      <c r="P513" s="1">
        <v>30</v>
      </c>
    </row>
    <row r="514" spans="1:16" ht="12.75">
      <c r="A514" t="s">
        <v>229</v>
      </c>
      <c r="B514" t="s">
        <v>1135</v>
      </c>
      <c r="C514" t="s">
        <v>1383</v>
      </c>
      <c r="D514" t="s">
        <v>1451</v>
      </c>
      <c r="E514" t="s">
        <v>1456</v>
      </c>
      <c r="F514" t="s">
        <v>1459</v>
      </c>
      <c r="G514" t="s">
        <v>1460</v>
      </c>
      <c r="H514" s="55">
        <v>624557.49</v>
      </c>
      <c r="I514" s="55">
        <v>56875.44</v>
      </c>
      <c r="J514" s="55">
        <v>681432.93</v>
      </c>
      <c r="K514" s="55">
        <v>0</v>
      </c>
      <c r="L514" s="55">
        <v>0</v>
      </c>
      <c r="M514" s="55">
        <v>1009589.77</v>
      </c>
      <c r="N514" s="55">
        <v>385032.28</v>
      </c>
      <c r="O514" s="55">
        <v>624557.49</v>
      </c>
      <c r="P514" s="1">
        <v>30</v>
      </c>
    </row>
    <row r="515" spans="1:16" ht="12.75">
      <c r="A515" t="s">
        <v>229</v>
      </c>
      <c r="B515" t="s">
        <v>1135</v>
      </c>
      <c r="C515" t="s">
        <v>1383</v>
      </c>
      <c r="D515" t="s">
        <v>1451</v>
      </c>
      <c r="E515" t="s">
        <v>1456</v>
      </c>
      <c r="F515" t="s">
        <v>1461</v>
      </c>
      <c r="G515" t="s">
        <v>1462</v>
      </c>
      <c r="H515" s="55">
        <v>0</v>
      </c>
      <c r="I515" s="55">
        <v>166742.41</v>
      </c>
      <c r="J515" s="55">
        <v>158913.7</v>
      </c>
      <c r="K515" s="55">
        <v>7828.71</v>
      </c>
      <c r="P515" s="1">
        <v>30</v>
      </c>
    </row>
    <row r="516" spans="1:16" ht="12.75">
      <c r="A516" t="s">
        <v>229</v>
      </c>
      <c r="B516" t="s">
        <v>1135</v>
      </c>
      <c r="C516" t="s">
        <v>1383</v>
      </c>
      <c r="D516" t="s">
        <v>1451</v>
      </c>
      <c r="E516" t="s">
        <v>1463</v>
      </c>
      <c r="F516" t="s">
        <v>1464</v>
      </c>
      <c r="G516" t="s">
        <v>1465</v>
      </c>
      <c r="H516" s="55">
        <v>0</v>
      </c>
      <c r="I516" s="55">
        <v>1161259.96</v>
      </c>
      <c r="J516" s="55">
        <v>1161259.96</v>
      </c>
      <c r="K516" s="55">
        <v>0</v>
      </c>
      <c r="L516" s="55">
        <v>0</v>
      </c>
      <c r="M516" s="55">
        <v>1106634.21</v>
      </c>
      <c r="N516" s="55">
        <v>1106634.21</v>
      </c>
      <c r="O516" s="55">
        <v>0</v>
      </c>
      <c r="P516" s="1">
        <v>30</v>
      </c>
    </row>
    <row r="517" spans="1:16" ht="12.75">
      <c r="A517" t="s">
        <v>229</v>
      </c>
      <c r="B517" t="s">
        <v>1135</v>
      </c>
      <c r="C517" t="s">
        <v>1383</v>
      </c>
      <c r="D517" t="s">
        <v>1451</v>
      </c>
      <c r="E517" t="s">
        <v>1466</v>
      </c>
      <c r="F517" t="s">
        <v>1467</v>
      </c>
      <c r="G517" t="s">
        <v>1468</v>
      </c>
      <c r="H517" s="55">
        <v>0</v>
      </c>
      <c r="I517" s="55">
        <v>318.27</v>
      </c>
      <c r="J517" s="55">
        <v>318.27</v>
      </c>
      <c r="K517" s="55">
        <v>0</v>
      </c>
      <c r="L517" s="55">
        <v>0</v>
      </c>
      <c r="M517" s="55">
        <v>1331.75</v>
      </c>
      <c r="N517" s="55">
        <v>1331.75</v>
      </c>
      <c r="O517" s="55">
        <v>0</v>
      </c>
      <c r="P517" s="1">
        <v>30</v>
      </c>
    </row>
    <row r="518" spans="1:16" ht="12.75">
      <c r="A518" t="s">
        <v>229</v>
      </c>
      <c r="B518" t="s">
        <v>1135</v>
      </c>
      <c r="C518" t="s">
        <v>1383</v>
      </c>
      <c r="D518" t="s">
        <v>1451</v>
      </c>
      <c r="E518" t="s">
        <v>1466</v>
      </c>
      <c r="F518" t="s">
        <v>1469</v>
      </c>
      <c r="G518" t="s">
        <v>1470</v>
      </c>
      <c r="H518" s="55">
        <v>0</v>
      </c>
      <c r="I518" s="55">
        <v>0</v>
      </c>
      <c r="J518" s="55">
        <v>0</v>
      </c>
      <c r="K518" s="55">
        <v>0</v>
      </c>
      <c r="L518" s="55">
        <v>0</v>
      </c>
      <c r="M518" s="55">
        <v>12700.87</v>
      </c>
      <c r="N518" s="55">
        <v>12700.87</v>
      </c>
      <c r="O518" s="55">
        <v>0</v>
      </c>
      <c r="P518" s="1">
        <v>30</v>
      </c>
    </row>
    <row r="519" spans="1:16" ht="12.75">
      <c r="A519" t="s">
        <v>229</v>
      </c>
      <c r="B519" t="s">
        <v>1135</v>
      </c>
      <c r="C519" t="s">
        <v>1383</v>
      </c>
      <c r="D519" t="s">
        <v>1451</v>
      </c>
      <c r="E519" t="s">
        <v>1466</v>
      </c>
      <c r="F519" t="s">
        <v>1471</v>
      </c>
      <c r="G519" t="s">
        <v>1472</v>
      </c>
      <c r="H519" s="55">
        <v>0</v>
      </c>
      <c r="I519" s="55">
        <v>555.69</v>
      </c>
      <c r="J519" s="55">
        <v>555.69</v>
      </c>
      <c r="K519" s="55">
        <v>0</v>
      </c>
      <c r="L519" s="55">
        <v>0</v>
      </c>
      <c r="M519" s="55">
        <v>3232.42</v>
      </c>
      <c r="N519" s="55">
        <v>3232.42</v>
      </c>
      <c r="O519" s="55">
        <v>0</v>
      </c>
      <c r="P519" s="1">
        <v>30</v>
      </c>
    </row>
    <row r="520" spans="1:16" ht="12.75">
      <c r="A520" t="s">
        <v>229</v>
      </c>
      <c r="B520" t="s">
        <v>1135</v>
      </c>
      <c r="C520" t="s">
        <v>1383</v>
      </c>
      <c r="D520" t="s">
        <v>1451</v>
      </c>
      <c r="E520" t="s">
        <v>1466</v>
      </c>
      <c r="F520" t="s">
        <v>1473</v>
      </c>
      <c r="G520" t="s">
        <v>1474</v>
      </c>
      <c r="H520" s="55">
        <v>0</v>
      </c>
      <c r="I520" s="55">
        <v>0</v>
      </c>
      <c r="J520" s="55">
        <v>0</v>
      </c>
      <c r="K520" s="55">
        <v>0</v>
      </c>
      <c r="L520" s="55">
        <v>0</v>
      </c>
      <c r="M520" s="55">
        <v>0</v>
      </c>
      <c r="N520" s="55">
        <v>0</v>
      </c>
      <c r="O520" s="55">
        <v>0</v>
      </c>
      <c r="P520" s="1">
        <v>30</v>
      </c>
    </row>
    <row r="521" spans="1:16" ht="12.75">
      <c r="A521" t="s">
        <v>229</v>
      </c>
      <c r="B521" t="s">
        <v>1135</v>
      </c>
      <c r="C521" t="s">
        <v>1383</v>
      </c>
      <c r="D521" t="s">
        <v>1451</v>
      </c>
      <c r="E521" t="s">
        <v>1466</v>
      </c>
      <c r="F521" t="s">
        <v>1475</v>
      </c>
      <c r="G521" t="s">
        <v>1476</v>
      </c>
      <c r="H521" s="55">
        <v>0</v>
      </c>
      <c r="I521" s="55">
        <v>2356082.78</v>
      </c>
      <c r="J521" s="55">
        <v>2356082.78</v>
      </c>
      <c r="K521" s="55">
        <v>0</v>
      </c>
      <c r="L521" s="55">
        <v>0</v>
      </c>
      <c r="M521" s="55">
        <v>2664044.12</v>
      </c>
      <c r="N521" s="55">
        <v>2664044.12</v>
      </c>
      <c r="O521" s="55">
        <v>0</v>
      </c>
      <c r="P521" s="1">
        <v>30</v>
      </c>
    </row>
    <row r="522" spans="1:16" ht="12.75">
      <c r="A522" t="s">
        <v>235</v>
      </c>
      <c r="B522" t="s">
        <v>1135</v>
      </c>
      <c r="C522" t="s">
        <v>1383</v>
      </c>
      <c r="D522" t="s">
        <v>1477</v>
      </c>
      <c r="E522" t="s">
        <v>1478</v>
      </c>
      <c r="F522" t="s">
        <v>1478</v>
      </c>
      <c r="G522" t="s">
        <v>1479</v>
      </c>
      <c r="H522" s="55">
        <v>-81.73</v>
      </c>
      <c r="I522" s="55">
        <v>418263.71</v>
      </c>
      <c r="J522" s="55">
        <v>418262.65</v>
      </c>
      <c r="K522" s="55">
        <v>-80.67</v>
      </c>
      <c r="L522" s="55">
        <v>0</v>
      </c>
      <c r="M522" s="55">
        <v>1189880.06</v>
      </c>
      <c r="N522" s="55">
        <v>1189961.79</v>
      </c>
      <c r="O522" s="55">
        <v>-81.73</v>
      </c>
      <c r="P522" s="1">
        <v>65</v>
      </c>
    </row>
    <row r="523" spans="1:16" ht="12.75">
      <c r="A523" t="s">
        <v>229</v>
      </c>
      <c r="B523" t="s">
        <v>1135</v>
      </c>
      <c r="C523" t="s">
        <v>1383</v>
      </c>
      <c r="D523" t="s">
        <v>1480</v>
      </c>
      <c r="E523" t="s">
        <v>1481</v>
      </c>
      <c r="F523" t="s">
        <v>1481</v>
      </c>
      <c r="G523" t="s">
        <v>1482</v>
      </c>
      <c r="H523" s="55">
        <v>0</v>
      </c>
      <c r="I523" s="55">
        <v>0</v>
      </c>
      <c r="J523" s="55">
        <v>0</v>
      </c>
      <c r="K523" s="55">
        <v>0</v>
      </c>
      <c r="L523" s="55">
        <v>0</v>
      </c>
      <c r="M523" s="55">
        <v>0</v>
      </c>
      <c r="N523" s="55">
        <v>0</v>
      </c>
      <c r="O523" s="55">
        <v>0</v>
      </c>
      <c r="P523" s="1">
        <v>30</v>
      </c>
    </row>
    <row r="524" spans="1:16" ht="12.75">
      <c r="A524" t="s">
        <v>229</v>
      </c>
      <c r="B524" t="s">
        <v>1135</v>
      </c>
      <c r="C524" t="s">
        <v>1483</v>
      </c>
      <c r="D524" t="s">
        <v>1484</v>
      </c>
      <c r="E524" t="s">
        <v>1485</v>
      </c>
      <c r="F524" t="s">
        <v>1485</v>
      </c>
      <c r="G524" t="s">
        <v>1486</v>
      </c>
      <c r="H524" s="55">
        <v>0</v>
      </c>
      <c r="I524" s="55">
        <v>0</v>
      </c>
      <c r="J524" s="55">
        <v>0</v>
      </c>
      <c r="K524" s="55">
        <v>0</v>
      </c>
      <c r="L524" s="55">
        <v>0</v>
      </c>
      <c r="M524" s="55">
        <v>0</v>
      </c>
      <c r="N524" s="55">
        <v>0</v>
      </c>
      <c r="O524" s="55">
        <v>0</v>
      </c>
      <c r="P524" s="1">
        <v>29</v>
      </c>
    </row>
    <row r="525" spans="1:16" ht="12.75">
      <c r="A525" t="s">
        <v>229</v>
      </c>
      <c r="B525" t="s">
        <v>1135</v>
      </c>
      <c r="C525" t="s">
        <v>1483</v>
      </c>
      <c r="D525" t="s">
        <v>1484</v>
      </c>
      <c r="E525" t="s">
        <v>1487</v>
      </c>
      <c r="F525" t="s">
        <v>1487</v>
      </c>
      <c r="G525" t="s">
        <v>1488</v>
      </c>
      <c r="H525" s="55">
        <v>0</v>
      </c>
      <c r="I525" s="55">
        <v>0</v>
      </c>
      <c r="J525" s="55">
        <v>0</v>
      </c>
      <c r="K525" s="55">
        <v>0</v>
      </c>
      <c r="L525" s="55">
        <v>0</v>
      </c>
      <c r="M525" s="55">
        <v>0</v>
      </c>
      <c r="N525" s="55">
        <v>0</v>
      </c>
      <c r="O525" s="55">
        <v>0</v>
      </c>
      <c r="P525" s="1">
        <v>29</v>
      </c>
    </row>
    <row r="526" spans="1:16" ht="12.75">
      <c r="A526" t="s">
        <v>229</v>
      </c>
      <c r="B526" t="s">
        <v>1135</v>
      </c>
      <c r="C526" t="s">
        <v>1483</v>
      </c>
      <c r="D526" t="s">
        <v>1489</v>
      </c>
      <c r="E526" t="s">
        <v>1490</v>
      </c>
      <c r="F526" t="s">
        <v>1490</v>
      </c>
      <c r="G526" t="s">
        <v>1491</v>
      </c>
      <c r="H526" s="55">
        <v>31468.58</v>
      </c>
      <c r="I526" s="55">
        <v>6158.01</v>
      </c>
      <c r="J526" s="55">
        <v>31468.58</v>
      </c>
      <c r="K526" s="55">
        <v>6158.01</v>
      </c>
      <c r="L526" s="55">
        <v>0</v>
      </c>
      <c r="M526" s="55">
        <v>148315.92</v>
      </c>
      <c r="N526" s="55">
        <v>116847.34</v>
      </c>
      <c r="O526" s="55">
        <v>31468.58</v>
      </c>
      <c r="P526" s="1">
        <v>29</v>
      </c>
    </row>
    <row r="527" spans="1:16" ht="12.75">
      <c r="A527" t="s">
        <v>235</v>
      </c>
      <c r="B527" t="s">
        <v>1135</v>
      </c>
      <c r="C527" t="s">
        <v>1483</v>
      </c>
      <c r="D527" t="s">
        <v>1492</v>
      </c>
      <c r="E527" t="s">
        <v>1493</v>
      </c>
      <c r="F527" t="s">
        <v>1493</v>
      </c>
      <c r="G527" t="s">
        <v>1494</v>
      </c>
      <c r="H527" s="55">
        <v>0</v>
      </c>
      <c r="I527" s="55">
        <v>95947.48</v>
      </c>
      <c r="J527" s="55">
        <v>95947.48</v>
      </c>
      <c r="K527" s="55">
        <v>0</v>
      </c>
      <c r="L527" s="55">
        <v>-3617.37</v>
      </c>
      <c r="M527" s="55">
        <v>21771.16</v>
      </c>
      <c r="N527" s="55">
        <v>18153.79</v>
      </c>
      <c r="O527" s="55">
        <v>0</v>
      </c>
      <c r="P527" s="1">
        <v>64</v>
      </c>
    </row>
    <row r="528" spans="1:16" ht="12.75">
      <c r="A528" t="s">
        <v>235</v>
      </c>
      <c r="B528" t="s">
        <v>1135</v>
      </c>
      <c r="C528" t="s">
        <v>1483</v>
      </c>
      <c r="D528" t="s">
        <v>1492</v>
      </c>
      <c r="E528" t="s">
        <v>1495</v>
      </c>
      <c r="F528" t="s">
        <v>1496</v>
      </c>
      <c r="G528" t="s">
        <v>1497</v>
      </c>
      <c r="H528" s="55">
        <v>-46473.43</v>
      </c>
      <c r="I528" s="55">
        <v>448277.81</v>
      </c>
      <c r="J528" s="55">
        <v>450023.22</v>
      </c>
      <c r="K528" s="55">
        <v>-48218.84</v>
      </c>
      <c r="L528" s="55">
        <v>-41399.54</v>
      </c>
      <c r="M528" s="55">
        <v>396104.51</v>
      </c>
      <c r="N528" s="55">
        <v>401178.4</v>
      </c>
      <c r="O528" s="55">
        <v>-46473.43</v>
      </c>
      <c r="P528" s="1">
        <v>64</v>
      </c>
    </row>
    <row r="529" spans="1:16" ht="12.75">
      <c r="A529" t="s">
        <v>235</v>
      </c>
      <c r="B529" t="s">
        <v>1135</v>
      </c>
      <c r="C529" t="s">
        <v>1483</v>
      </c>
      <c r="D529" t="s">
        <v>1492</v>
      </c>
      <c r="E529" t="s">
        <v>1495</v>
      </c>
      <c r="F529" t="s">
        <v>1498</v>
      </c>
      <c r="G529" t="s">
        <v>1499</v>
      </c>
      <c r="H529" s="55">
        <v>-2350717.96</v>
      </c>
      <c r="I529" s="55">
        <v>16516503.92</v>
      </c>
      <c r="J529" s="55">
        <v>16481186.85</v>
      </c>
      <c r="K529" s="55">
        <v>-2315400.89</v>
      </c>
      <c r="L529" s="55">
        <v>-2218186.62</v>
      </c>
      <c r="M529" s="55">
        <v>16245907.39</v>
      </c>
      <c r="N529" s="55">
        <v>16378438.73</v>
      </c>
      <c r="O529" s="55">
        <v>-2350717.96</v>
      </c>
      <c r="P529" s="1">
        <v>64</v>
      </c>
    </row>
    <row r="530" spans="1:16" ht="12.75">
      <c r="A530" t="s">
        <v>235</v>
      </c>
      <c r="B530" t="s">
        <v>1135</v>
      </c>
      <c r="C530" t="s">
        <v>1483</v>
      </c>
      <c r="D530" t="s">
        <v>1492</v>
      </c>
      <c r="E530" t="s">
        <v>1495</v>
      </c>
      <c r="F530" t="s">
        <v>1500</v>
      </c>
      <c r="G530" t="s">
        <v>1501</v>
      </c>
      <c r="H530" s="55">
        <v>-332.17</v>
      </c>
      <c r="I530" s="55">
        <v>2904.11</v>
      </c>
      <c r="J530" s="55">
        <v>2757.95</v>
      </c>
      <c r="K530" s="55">
        <v>-186.01</v>
      </c>
      <c r="L530" s="55">
        <v>-317.75</v>
      </c>
      <c r="M530" s="55">
        <v>3421.74</v>
      </c>
      <c r="N530" s="55">
        <v>3436.16</v>
      </c>
      <c r="O530" s="55">
        <v>-332.17</v>
      </c>
      <c r="P530" s="1">
        <v>64</v>
      </c>
    </row>
    <row r="531" spans="1:16" ht="12.75">
      <c r="A531" t="s">
        <v>235</v>
      </c>
      <c r="B531" t="s">
        <v>1135</v>
      </c>
      <c r="C531" t="s">
        <v>1483</v>
      </c>
      <c r="D531" t="s">
        <v>1492</v>
      </c>
      <c r="E531" t="s">
        <v>1495</v>
      </c>
      <c r="F531" t="s">
        <v>1502</v>
      </c>
      <c r="G531" t="s">
        <v>1503</v>
      </c>
      <c r="H531" s="55">
        <v>0</v>
      </c>
      <c r="I531" s="55">
        <v>0</v>
      </c>
      <c r="J531" s="55">
        <v>0</v>
      </c>
      <c r="K531" s="55">
        <v>0</v>
      </c>
      <c r="L531" s="55">
        <v>0</v>
      </c>
      <c r="M531" s="55">
        <v>0</v>
      </c>
      <c r="N531" s="55">
        <v>0</v>
      </c>
      <c r="O531" s="55">
        <v>0</v>
      </c>
      <c r="P531" s="1">
        <v>64</v>
      </c>
    </row>
    <row r="532" spans="1:16" ht="12.75">
      <c r="A532" t="s">
        <v>235</v>
      </c>
      <c r="B532" t="s">
        <v>1135</v>
      </c>
      <c r="C532" t="s">
        <v>1483</v>
      </c>
      <c r="D532" t="s">
        <v>1492</v>
      </c>
      <c r="E532" t="s">
        <v>1495</v>
      </c>
      <c r="F532" t="s">
        <v>1504</v>
      </c>
      <c r="G532" t="s">
        <v>1505</v>
      </c>
      <c r="H532" s="55">
        <v>0</v>
      </c>
      <c r="I532" s="55">
        <v>0</v>
      </c>
      <c r="J532" s="55">
        <v>0</v>
      </c>
      <c r="K532" s="55">
        <v>0</v>
      </c>
      <c r="L532" s="55">
        <v>0</v>
      </c>
      <c r="M532" s="55">
        <v>0</v>
      </c>
      <c r="N532" s="55">
        <v>0</v>
      </c>
      <c r="O532" s="55">
        <v>0</v>
      </c>
      <c r="P532" s="1">
        <v>64</v>
      </c>
    </row>
    <row r="533" spans="1:16" ht="12.75">
      <c r="A533" t="s">
        <v>235</v>
      </c>
      <c r="B533" t="s">
        <v>1135</v>
      </c>
      <c r="C533" t="s">
        <v>1483</v>
      </c>
      <c r="D533" t="s">
        <v>1492</v>
      </c>
      <c r="E533" t="s">
        <v>1495</v>
      </c>
      <c r="F533" t="s">
        <v>1506</v>
      </c>
      <c r="G533" t="s">
        <v>1507</v>
      </c>
      <c r="H533" s="55">
        <v>0</v>
      </c>
      <c r="I533" s="55">
        <v>0</v>
      </c>
      <c r="J533" s="55">
        <v>0</v>
      </c>
      <c r="K533" s="55">
        <v>0</v>
      </c>
      <c r="L533" s="55">
        <v>0</v>
      </c>
      <c r="M533" s="55">
        <v>0</v>
      </c>
      <c r="N533" s="55">
        <v>0</v>
      </c>
      <c r="O533" s="55">
        <v>0</v>
      </c>
      <c r="P533" s="1">
        <v>64</v>
      </c>
    </row>
    <row r="534" spans="1:16" ht="12.75">
      <c r="A534" t="s">
        <v>235</v>
      </c>
      <c r="B534" t="s">
        <v>1135</v>
      </c>
      <c r="C534" t="s">
        <v>1483</v>
      </c>
      <c r="D534" t="s">
        <v>1492</v>
      </c>
      <c r="E534" t="s">
        <v>1495</v>
      </c>
      <c r="F534" t="s">
        <v>1508</v>
      </c>
      <c r="G534" t="s">
        <v>1509</v>
      </c>
      <c r="H534" s="55">
        <v>0</v>
      </c>
      <c r="I534" s="55">
        <v>0</v>
      </c>
      <c r="J534" s="55">
        <v>0</v>
      </c>
      <c r="K534" s="55">
        <v>0</v>
      </c>
      <c r="L534" s="55">
        <v>0</v>
      </c>
      <c r="M534" s="55">
        <v>35.74</v>
      </c>
      <c r="N534" s="55">
        <v>35.74</v>
      </c>
      <c r="O534" s="55">
        <v>0</v>
      </c>
      <c r="P534" s="1">
        <v>64</v>
      </c>
    </row>
    <row r="535" spans="1:16" ht="12.75">
      <c r="A535" t="s">
        <v>235</v>
      </c>
      <c r="B535" t="s">
        <v>1135</v>
      </c>
      <c r="C535" t="s">
        <v>1483</v>
      </c>
      <c r="D535" t="s">
        <v>1492</v>
      </c>
      <c r="E535" t="s">
        <v>1495</v>
      </c>
      <c r="F535" t="s">
        <v>1510</v>
      </c>
      <c r="G535" t="s">
        <v>1511</v>
      </c>
      <c r="H535" s="55">
        <v>0</v>
      </c>
      <c r="I535" s="55">
        <v>0</v>
      </c>
      <c r="J535" s="55">
        <v>0</v>
      </c>
      <c r="K535" s="55">
        <v>0</v>
      </c>
      <c r="L535" s="55">
        <v>0</v>
      </c>
      <c r="M535" s="55">
        <v>0</v>
      </c>
      <c r="N535" s="55">
        <v>0</v>
      </c>
      <c r="O535" s="55">
        <v>0</v>
      </c>
      <c r="P535" s="1">
        <v>64</v>
      </c>
    </row>
    <row r="536" spans="1:16" ht="12.75">
      <c r="A536" t="s">
        <v>235</v>
      </c>
      <c r="B536" t="s">
        <v>1135</v>
      </c>
      <c r="C536" t="s">
        <v>1483</v>
      </c>
      <c r="D536" t="s">
        <v>1492</v>
      </c>
      <c r="E536" t="s">
        <v>1495</v>
      </c>
      <c r="F536" t="s">
        <v>1512</v>
      </c>
      <c r="G536" t="s">
        <v>1513</v>
      </c>
      <c r="H536" s="55">
        <v>-4784.34</v>
      </c>
      <c r="I536" s="55">
        <v>6399.34</v>
      </c>
      <c r="J536" s="55">
        <v>1743.4</v>
      </c>
      <c r="K536" s="55">
        <v>-128.4</v>
      </c>
      <c r="L536" s="55">
        <v>0</v>
      </c>
      <c r="M536" s="55">
        <v>172</v>
      </c>
      <c r="N536" s="55">
        <v>4956.34</v>
      </c>
      <c r="O536" s="55">
        <v>-4784.34</v>
      </c>
      <c r="P536" s="1">
        <v>64</v>
      </c>
    </row>
    <row r="537" spans="1:16" ht="12.75">
      <c r="A537" t="s">
        <v>235</v>
      </c>
      <c r="B537" t="s">
        <v>1135</v>
      </c>
      <c r="C537" t="s">
        <v>1483</v>
      </c>
      <c r="D537" t="s">
        <v>1492</v>
      </c>
      <c r="E537" t="s">
        <v>1495</v>
      </c>
      <c r="F537" t="s">
        <v>1514</v>
      </c>
      <c r="G537" t="s">
        <v>1515</v>
      </c>
      <c r="H537" s="55">
        <v>-2297.88</v>
      </c>
      <c r="I537" s="55">
        <v>31839.9</v>
      </c>
      <c r="J537" s="55">
        <v>29884.02</v>
      </c>
      <c r="K537" s="55">
        <v>-342</v>
      </c>
      <c r="L537" s="55">
        <v>-1800.96</v>
      </c>
      <c r="M537" s="55">
        <v>27903.27</v>
      </c>
      <c r="N537" s="55">
        <v>28400.19</v>
      </c>
      <c r="O537" s="55">
        <v>-2297.88</v>
      </c>
      <c r="P537" s="1">
        <v>64</v>
      </c>
    </row>
    <row r="538" spans="1:16" ht="12.75">
      <c r="A538" t="s">
        <v>235</v>
      </c>
      <c r="B538" t="s">
        <v>1135</v>
      </c>
      <c r="C538" t="s">
        <v>1483</v>
      </c>
      <c r="D538" t="s">
        <v>1492</v>
      </c>
      <c r="E538" t="s">
        <v>1495</v>
      </c>
      <c r="F538" t="s">
        <v>1516</v>
      </c>
      <c r="G538" t="s">
        <v>1517</v>
      </c>
      <c r="H538" s="55">
        <v>-2925</v>
      </c>
      <c r="I538" s="55">
        <v>22302</v>
      </c>
      <c r="J538" s="55">
        <v>23877</v>
      </c>
      <c r="K538" s="55">
        <v>-4500</v>
      </c>
      <c r="L538" s="55">
        <v>0</v>
      </c>
      <c r="M538" s="55">
        <v>10122</v>
      </c>
      <c r="N538" s="55">
        <v>13047</v>
      </c>
      <c r="O538" s="55">
        <v>-2925</v>
      </c>
      <c r="P538" s="1">
        <v>64</v>
      </c>
    </row>
    <row r="539" spans="1:16" ht="12.75">
      <c r="A539" t="s">
        <v>235</v>
      </c>
      <c r="B539" t="s">
        <v>1135</v>
      </c>
      <c r="C539" t="s">
        <v>1483</v>
      </c>
      <c r="D539" t="s">
        <v>1492</v>
      </c>
      <c r="E539" t="s">
        <v>1495</v>
      </c>
      <c r="F539" t="s">
        <v>1518</v>
      </c>
      <c r="G539" t="s">
        <v>1519</v>
      </c>
      <c r="H539" s="55">
        <v>0</v>
      </c>
      <c r="I539" s="55">
        <v>0</v>
      </c>
      <c r="J539" s="55">
        <v>0</v>
      </c>
      <c r="K539" s="55">
        <v>0</v>
      </c>
      <c r="L539" s="55">
        <v>0</v>
      </c>
      <c r="M539" s="55">
        <v>0</v>
      </c>
      <c r="N539" s="55">
        <v>0</v>
      </c>
      <c r="O539" s="55">
        <v>0</v>
      </c>
      <c r="P539" s="1">
        <v>64</v>
      </c>
    </row>
    <row r="540" spans="1:16" ht="12.75">
      <c r="A540" t="s">
        <v>235</v>
      </c>
      <c r="B540" t="s">
        <v>1135</v>
      </c>
      <c r="C540" t="s">
        <v>1483</v>
      </c>
      <c r="D540" t="s">
        <v>1492</v>
      </c>
      <c r="E540" t="s">
        <v>1495</v>
      </c>
      <c r="F540" t="s">
        <v>1520</v>
      </c>
      <c r="G540" t="s">
        <v>1521</v>
      </c>
      <c r="H540" s="55">
        <v>-3645.9</v>
      </c>
      <c r="I540" s="55">
        <v>14329.87</v>
      </c>
      <c r="J540" s="55">
        <v>13126.94</v>
      </c>
      <c r="K540" s="55">
        <v>-2442.97</v>
      </c>
      <c r="L540" s="55">
        <v>-2691.45</v>
      </c>
      <c r="M540" s="55">
        <v>14419.87</v>
      </c>
      <c r="N540" s="55">
        <v>15374.32</v>
      </c>
      <c r="O540" s="55">
        <v>-3645.9</v>
      </c>
      <c r="P540" s="1">
        <v>64</v>
      </c>
    </row>
    <row r="541" spans="1:16" ht="12.75">
      <c r="A541" t="s">
        <v>235</v>
      </c>
      <c r="B541" t="s">
        <v>1135</v>
      </c>
      <c r="C541" t="s">
        <v>1483</v>
      </c>
      <c r="D541" t="s">
        <v>1492</v>
      </c>
      <c r="E541" t="s">
        <v>1495</v>
      </c>
      <c r="F541" t="s">
        <v>1522</v>
      </c>
      <c r="G541" t="s">
        <v>1523</v>
      </c>
      <c r="H541" s="55">
        <v>0</v>
      </c>
      <c r="I541" s="55">
        <v>0</v>
      </c>
      <c r="J541" s="55">
        <v>0</v>
      </c>
      <c r="K541" s="55">
        <v>0</v>
      </c>
      <c r="L541" s="55">
        <v>0</v>
      </c>
      <c r="M541" s="55">
        <v>0</v>
      </c>
      <c r="N541" s="55">
        <v>0</v>
      </c>
      <c r="O541" s="55">
        <v>0</v>
      </c>
      <c r="P541" s="1">
        <v>64</v>
      </c>
    </row>
    <row r="542" spans="1:16" ht="12.75">
      <c r="A542" t="s">
        <v>235</v>
      </c>
      <c r="B542" t="s">
        <v>1135</v>
      </c>
      <c r="C542" t="s">
        <v>1483</v>
      </c>
      <c r="D542" t="s">
        <v>1492</v>
      </c>
      <c r="E542" t="s">
        <v>1495</v>
      </c>
      <c r="F542" t="s">
        <v>1524</v>
      </c>
      <c r="G542" t="s">
        <v>1525</v>
      </c>
      <c r="H542" s="55">
        <v>-1747.44</v>
      </c>
      <c r="I542" s="55">
        <v>12557.87</v>
      </c>
      <c r="J542" s="55">
        <v>11703.32</v>
      </c>
      <c r="K542" s="55">
        <v>-892.89</v>
      </c>
      <c r="L542" s="55">
        <v>-760</v>
      </c>
      <c r="M542" s="55">
        <v>3838.95</v>
      </c>
      <c r="N542" s="55">
        <v>4826.39</v>
      </c>
      <c r="O542" s="55">
        <v>-1747.44</v>
      </c>
      <c r="P542" s="1">
        <v>64</v>
      </c>
    </row>
    <row r="543" spans="1:16" ht="12.75">
      <c r="A543" t="s">
        <v>235</v>
      </c>
      <c r="B543" t="s">
        <v>1135</v>
      </c>
      <c r="C543" t="s">
        <v>1483</v>
      </c>
      <c r="D543" t="s">
        <v>1492</v>
      </c>
      <c r="E543" t="s">
        <v>1495</v>
      </c>
      <c r="F543" t="s">
        <v>1526</v>
      </c>
      <c r="G543" t="s">
        <v>1527</v>
      </c>
      <c r="H543" s="55">
        <v>0</v>
      </c>
      <c r="I543" s="55">
        <v>0</v>
      </c>
      <c r="J543" s="55">
        <v>0</v>
      </c>
      <c r="K543" s="55">
        <v>0</v>
      </c>
      <c r="L543" s="55">
        <v>0</v>
      </c>
      <c r="M543" s="55">
        <v>0</v>
      </c>
      <c r="N543" s="55">
        <v>0</v>
      </c>
      <c r="O543" s="55">
        <v>0</v>
      </c>
      <c r="P543" s="1">
        <v>64</v>
      </c>
    </row>
    <row r="544" spans="1:16" ht="12.75">
      <c r="A544" t="s">
        <v>235</v>
      </c>
      <c r="B544" t="s">
        <v>1135</v>
      </c>
      <c r="C544" t="s">
        <v>1483</v>
      </c>
      <c r="D544" t="s">
        <v>1528</v>
      </c>
      <c r="E544" t="s">
        <v>1529</v>
      </c>
      <c r="F544" t="s">
        <v>1529</v>
      </c>
      <c r="G544" t="s">
        <v>1530</v>
      </c>
      <c r="H544" s="55">
        <v>-2118103.94</v>
      </c>
      <c r="I544" s="55">
        <v>25408562.67</v>
      </c>
      <c r="J544" s="55">
        <v>25381040.83</v>
      </c>
      <c r="K544" s="55">
        <v>-2090582.1</v>
      </c>
      <c r="L544" s="55">
        <v>-1862307.97</v>
      </c>
      <c r="M544" s="55">
        <v>24590819.03</v>
      </c>
      <c r="N544" s="55">
        <v>24846615</v>
      </c>
      <c r="O544" s="55">
        <v>-2118103.94</v>
      </c>
      <c r="P544" s="1">
        <v>64</v>
      </c>
    </row>
    <row r="545" spans="1:16" ht="12.75">
      <c r="A545" t="s">
        <v>235</v>
      </c>
      <c r="B545" t="s">
        <v>1135</v>
      </c>
      <c r="C545" t="s">
        <v>1483</v>
      </c>
      <c r="D545" t="s">
        <v>1528</v>
      </c>
      <c r="E545" t="s">
        <v>1531</v>
      </c>
      <c r="F545" t="s">
        <v>1531</v>
      </c>
      <c r="G545" t="s">
        <v>1532</v>
      </c>
      <c r="H545" s="55">
        <v>-438416.48</v>
      </c>
      <c r="I545" s="55">
        <v>3114787.34</v>
      </c>
      <c r="J545" s="55">
        <v>3118015.01</v>
      </c>
      <c r="K545" s="55">
        <v>-441644.15</v>
      </c>
      <c r="L545" s="55">
        <v>-429955.42</v>
      </c>
      <c r="M545" s="55">
        <v>3058322.68</v>
      </c>
      <c r="N545" s="55">
        <v>3066783.74</v>
      </c>
      <c r="O545" s="55">
        <v>-438416.48</v>
      </c>
      <c r="P545" s="1">
        <v>64</v>
      </c>
    </row>
    <row r="546" spans="1:16" ht="12.75">
      <c r="A546" t="s">
        <v>235</v>
      </c>
      <c r="B546" t="s">
        <v>1135</v>
      </c>
      <c r="C546" t="s">
        <v>1483</v>
      </c>
      <c r="D546" t="s">
        <v>1528</v>
      </c>
      <c r="E546" t="s">
        <v>1533</v>
      </c>
      <c r="F546" t="s">
        <v>1534</v>
      </c>
      <c r="G546" t="s">
        <v>1535</v>
      </c>
      <c r="H546" s="55">
        <v>-28043.68</v>
      </c>
      <c r="I546" s="55">
        <v>196309.76</v>
      </c>
      <c r="J546" s="55">
        <v>195436.03</v>
      </c>
      <c r="K546" s="55">
        <v>-27169.95</v>
      </c>
      <c r="L546" s="55">
        <v>-27151.25</v>
      </c>
      <c r="M546" s="55">
        <v>200949.38</v>
      </c>
      <c r="N546" s="55">
        <v>201841.81</v>
      </c>
      <c r="O546" s="55">
        <v>-28043.68</v>
      </c>
      <c r="P546" s="1">
        <v>64</v>
      </c>
    </row>
    <row r="547" spans="1:16" ht="12.75">
      <c r="A547" t="s">
        <v>235</v>
      </c>
      <c r="B547" t="s">
        <v>1135</v>
      </c>
      <c r="C547" t="s">
        <v>1483</v>
      </c>
      <c r="D547" t="s">
        <v>1528</v>
      </c>
      <c r="E547" t="s">
        <v>1533</v>
      </c>
      <c r="F547" t="s">
        <v>1536</v>
      </c>
      <c r="G547" t="s">
        <v>1537</v>
      </c>
      <c r="H547" s="55">
        <v>-1625.85</v>
      </c>
      <c r="I547" s="55">
        <v>13377.38</v>
      </c>
      <c r="J547" s="55">
        <v>13407.52</v>
      </c>
      <c r="K547" s="55">
        <v>-1655.99</v>
      </c>
      <c r="L547" s="55">
        <v>-1812.07</v>
      </c>
      <c r="M547" s="55">
        <v>13494.87</v>
      </c>
      <c r="N547" s="55">
        <v>13308.65</v>
      </c>
      <c r="O547" s="55">
        <v>-1625.85</v>
      </c>
      <c r="P547" s="1">
        <v>64</v>
      </c>
    </row>
    <row r="548" spans="1:16" ht="12.75">
      <c r="A548" t="s">
        <v>235</v>
      </c>
      <c r="B548" t="s">
        <v>1135</v>
      </c>
      <c r="C548" t="s">
        <v>1483</v>
      </c>
      <c r="D548" t="s">
        <v>1528</v>
      </c>
      <c r="E548" t="s">
        <v>1533</v>
      </c>
      <c r="F548" t="s">
        <v>1538</v>
      </c>
      <c r="G548" t="s">
        <v>1539</v>
      </c>
      <c r="H548" s="55">
        <v>-3.51</v>
      </c>
      <c r="I548" s="55">
        <v>32.98</v>
      </c>
      <c r="J548" s="55">
        <v>22955.69</v>
      </c>
      <c r="K548" s="55">
        <v>-22926.22</v>
      </c>
      <c r="L548" s="55">
        <v>0</v>
      </c>
      <c r="M548" s="55">
        <v>23884.88</v>
      </c>
      <c r="N548" s="55">
        <v>23888.39</v>
      </c>
      <c r="O548" s="55">
        <v>-3.51</v>
      </c>
      <c r="P548" s="1">
        <v>64</v>
      </c>
    </row>
    <row r="549" spans="1:16" ht="12.75">
      <c r="A549" t="s">
        <v>235</v>
      </c>
      <c r="B549" t="s">
        <v>1135</v>
      </c>
      <c r="C549" t="s">
        <v>1483</v>
      </c>
      <c r="D549" t="s">
        <v>1540</v>
      </c>
      <c r="E549" t="s">
        <v>1541</v>
      </c>
      <c r="F549" t="s">
        <v>1541</v>
      </c>
      <c r="G549" t="s">
        <v>1542</v>
      </c>
      <c r="H549" s="55">
        <v>-82494.98</v>
      </c>
      <c r="I549" s="55">
        <v>130631.01</v>
      </c>
      <c r="J549" s="55">
        <v>64771.89</v>
      </c>
      <c r="K549" s="55">
        <v>-16635.86</v>
      </c>
      <c r="L549" s="55">
        <v>0</v>
      </c>
      <c r="M549" s="55">
        <v>135649.34</v>
      </c>
      <c r="N549" s="55">
        <v>218144.32</v>
      </c>
      <c r="O549" s="55">
        <v>-82494.98</v>
      </c>
      <c r="P549" s="1">
        <v>64</v>
      </c>
    </row>
    <row r="550" spans="1:16" ht="12.75">
      <c r="A550" t="s">
        <v>235</v>
      </c>
      <c r="B550" t="s">
        <v>1135</v>
      </c>
      <c r="C550" t="s">
        <v>1543</v>
      </c>
      <c r="D550" t="s">
        <v>1544</v>
      </c>
      <c r="E550" t="s">
        <v>1545</v>
      </c>
      <c r="F550" t="s">
        <v>1545</v>
      </c>
      <c r="G550" t="s">
        <v>1546</v>
      </c>
      <c r="H550" s="55">
        <v>-972375369.05</v>
      </c>
      <c r="I550" s="55">
        <v>0</v>
      </c>
      <c r="J550" s="55">
        <v>0</v>
      </c>
      <c r="K550" s="55">
        <v>-972375369.05</v>
      </c>
      <c r="L550" s="55">
        <v>-989630224.78</v>
      </c>
      <c r="M550" s="55">
        <v>989630224.78</v>
      </c>
      <c r="N550" s="55">
        <v>972375369.05</v>
      </c>
      <c r="O550" s="55">
        <v>-972375369.05</v>
      </c>
      <c r="P550" s="1">
        <v>27</v>
      </c>
    </row>
    <row r="551" spans="1:16" ht="12.75">
      <c r="A551" t="s">
        <v>235</v>
      </c>
      <c r="B551" t="s">
        <v>1135</v>
      </c>
      <c r="C551" t="s">
        <v>1543</v>
      </c>
      <c r="D551" t="s">
        <v>1544</v>
      </c>
      <c r="E551" t="s">
        <v>1547</v>
      </c>
      <c r="F551" t="s">
        <v>1547</v>
      </c>
      <c r="G551" t="s">
        <v>1548</v>
      </c>
      <c r="H551" s="55">
        <v>0</v>
      </c>
      <c r="I551" s="55">
        <v>0</v>
      </c>
      <c r="J551" s="55">
        <v>0</v>
      </c>
      <c r="K551" s="55">
        <v>0</v>
      </c>
      <c r="L551" s="55">
        <v>0</v>
      </c>
      <c r="M551" s="55">
        <v>0</v>
      </c>
      <c r="N551" s="55">
        <v>0</v>
      </c>
      <c r="O551" s="55">
        <v>0</v>
      </c>
      <c r="P551" s="1">
        <v>27</v>
      </c>
    </row>
    <row r="552" spans="1:16" ht="12.75">
      <c r="A552" t="s">
        <v>235</v>
      </c>
      <c r="B552" t="s">
        <v>1135</v>
      </c>
      <c r="C552" t="s">
        <v>1543</v>
      </c>
      <c r="D552" t="s">
        <v>1544</v>
      </c>
      <c r="E552" t="s">
        <v>1549</v>
      </c>
      <c r="F552" t="s">
        <v>1549</v>
      </c>
      <c r="G552" t="s">
        <v>1550</v>
      </c>
      <c r="H552" s="55">
        <v>0</v>
      </c>
      <c r="I552" s="55">
        <v>0</v>
      </c>
      <c r="J552" s="55">
        <v>0</v>
      </c>
      <c r="K552" s="55">
        <v>0</v>
      </c>
      <c r="L552" s="55">
        <v>0</v>
      </c>
      <c r="M552" s="55">
        <v>0</v>
      </c>
      <c r="N552" s="55">
        <v>0</v>
      </c>
      <c r="O552" s="55">
        <v>0</v>
      </c>
      <c r="P552" s="1">
        <v>27</v>
      </c>
    </row>
    <row r="553" spans="1:16" ht="12.75">
      <c r="A553" t="s">
        <v>235</v>
      </c>
      <c r="B553" t="s">
        <v>1135</v>
      </c>
      <c r="C553" t="s">
        <v>1543</v>
      </c>
      <c r="D553" t="s">
        <v>1544</v>
      </c>
      <c r="E553" t="s">
        <v>1551</v>
      </c>
      <c r="F553" t="s">
        <v>1551</v>
      </c>
      <c r="G553" t="s">
        <v>1552</v>
      </c>
      <c r="H553" s="55">
        <v>0</v>
      </c>
      <c r="I553" s="55">
        <v>0</v>
      </c>
      <c r="J553" s="55">
        <v>0</v>
      </c>
      <c r="K553" s="55">
        <v>0</v>
      </c>
      <c r="L553" s="55">
        <v>0</v>
      </c>
      <c r="M553" s="55">
        <v>0</v>
      </c>
      <c r="N553" s="55">
        <v>0</v>
      </c>
      <c r="O553" s="55">
        <v>0</v>
      </c>
      <c r="P553" s="1">
        <v>27</v>
      </c>
    </row>
    <row r="554" spans="1:16" ht="12.75">
      <c r="A554" t="s">
        <v>235</v>
      </c>
      <c r="B554" t="s">
        <v>1135</v>
      </c>
      <c r="C554" t="s">
        <v>1543</v>
      </c>
      <c r="D554" t="s">
        <v>1544</v>
      </c>
      <c r="E554" t="s">
        <v>1553</v>
      </c>
      <c r="F554" t="s">
        <v>1553</v>
      </c>
      <c r="G554" t="s">
        <v>1554</v>
      </c>
      <c r="H554" s="55">
        <v>0</v>
      </c>
      <c r="I554" s="55">
        <v>0</v>
      </c>
      <c r="J554" s="55">
        <v>0</v>
      </c>
      <c r="K554" s="55">
        <v>0</v>
      </c>
      <c r="L554" s="55">
        <v>0</v>
      </c>
      <c r="M554" s="55">
        <v>0</v>
      </c>
      <c r="N554" s="55">
        <v>0</v>
      </c>
      <c r="O554" s="55">
        <v>0</v>
      </c>
      <c r="P554" s="1">
        <v>27</v>
      </c>
    </row>
    <row r="555" spans="1:16" ht="12.75">
      <c r="A555" t="s">
        <v>235</v>
      </c>
      <c r="B555" t="s">
        <v>1135</v>
      </c>
      <c r="C555" t="s">
        <v>1543</v>
      </c>
      <c r="D555" t="s">
        <v>1544</v>
      </c>
      <c r="E555" t="s">
        <v>1555</v>
      </c>
      <c r="F555" t="s">
        <v>1555</v>
      </c>
      <c r="G555" t="s">
        <v>1556</v>
      </c>
      <c r="H555" s="55">
        <v>0</v>
      </c>
      <c r="I555" s="55">
        <v>0</v>
      </c>
      <c r="J555" s="55">
        <v>0</v>
      </c>
      <c r="K555" s="55">
        <v>0</v>
      </c>
      <c r="L555" s="55">
        <v>0</v>
      </c>
      <c r="M555" s="55">
        <v>0</v>
      </c>
      <c r="N555" s="55">
        <v>0</v>
      </c>
      <c r="O555" s="55">
        <v>0</v>
      </c>
      <c r="P555" s="1">
        <v>27</v>
      </c>
    </row>
    <row r="556" spans="1:16" ht="12.75">
      <c r="A556" t="s">
        <v>235</v>
      </c>
      <c r="B556" t="s">
        <v>1557</v>
      </c>
      <c r="C556" t="s">
        <v>1558</v>
      </c>
      <c r="D556" t="s">
        <v>1559</v>
      </c>
      <c r="E556" t="s">
        <v>1560</v>
      </c>
      <c r="F556" t="s">
        <v>1561</v>
      </c>
      <c r="G556" t="s">
        <v>1562</v>
      </c>
      <c r="H556" s="55">
        <v>-2000000</v>
      </c>
      <c r="I556" s="55">
        <v>2000000</v>
      </c>
      <c r="J556" s="55">
        <v>2000000</v>
      </c>
      <c r="K556" s="55">
        <v>-2000000</v>
      </c>
      <c r="L556" s="55">
        <v>0</v>
      </c>
      <c r="M556" s="55">
        <v>0</v>
      </c>
      <c r="N556" s="55">
        <v>2000000</v>
      </c>
      <c r="O556" s="55">
        <v>-2000000</v>
      </c>
      <c r="P556" s="1">
        <v>57</v>
      </c>
    </row>
    <row r="557" spans="1:16" ht="12.75">
      <c r="A557" t="s">
        <v>235</v>
      </c>
      <c r="B557" t="s">
        <v>1557</v>
      </c>
      <c r="C557" t="s">
        <v>1558</v>
      </c>
      <c r="D557" t="s">
        <v>1559</v>
      </c>
      <c r="E557" t="s">
        <v>1560</v>
      </c>
      <c r="F557" t="s">
        <v>1563</v>
      </c>
      <c r="G557" t="s">
        <v>1564</v>
      </c>
      <c r="H557" s="55">
        <v>-4465000</v>
      </c>
      <c r="I557" s="55">
        <v>4465000</v>
      </c>
      <c r="J557" s="55">
        <v>4465000</v>
      </c>
      <c r="K557" s="55">
        <v>-4465000</v>
      </c>
      <c r="L557" s="55">
        <v>-4465000</v>
      </c>
      <c r="M557" s="55">
        <v>4465000</v>
      </c>
      <c r="N557" s="55">
        <v>4465000</v>
      </c>
      <c r="O557" s="55">
        <v>-4465000</v>
      </c>
      <c r="P557" s="1">
        <v>57</v>
      </c>
    </row>
    <row r="558" spans="1:16" ht="12.75">
      <c r="A558" t="s">
        <v>235</v>
      </c>
      <c r="B558" t="s">
        <v>1557</v>
      </c>
      <c r="C558" t="s">
        <v>1558</v>
      </c>
      <c r="D558" t="s">
        <v>1559</v>
      </c>
      <c r="E558" t="s">
        <v>1560</v>
      </c>
      <c r="F558" t="s">
        <v>1565</v>
      </c>
      <c r="G558" t="s">
        <v>1566</v>
      </c>
      <c r="H558" s="55">
        <v>0</v>
      </c>
      <c r="I558" s="55">
        <v>0</v>
      </c>
      <c r="J558" s="55">
        <v>0</v>
      </c>
      <c r="K558" s="55">
        <v>0</v>
      </c>
      <c r="L558" s="55">
        <v>0</v>
      </c>
      <c r="M558" s="55">
        <v>0</v>
      </c>
      <c r="N558" s="55">
        <v>0</v>
      </c>
      <c r="O558" s="55">
        <v>0</v>
      </c>
      <c r="P558" s="1">
        <v>57</v>
      </c>
    </row>
    <row r="559" spans="1:16" ht="12.75">
      <c r="A559" t="s">
        <v>235</v>
      </c>
      <c r="B559" t="s">
        <v>1557</v>
      </c>
      <c r="C559" t="s">
        <v>1558</v>
      </c>
      <c r="D559" t="s">
        <v>1559</v>
      </c>
      <c r="E559" t="s">
        <v>1560</v>
      </c>
      <c r="F559" t="s">
        <v>1567</v>
      </c>
      <c r="G559" t="s">
        <v>1568</v>
      </c>
      <c r="H559" s="55">
        <v>-100000</v>
      </c>
      <c r="I559" s="55">
        <v>100000</v>
      </c>
      <c r="J559" s="55">
        <v>100000</v>
      </c>
      <c r="K559" s="55">
        <v>-100000</v>
      </c>
      <c r="L559" s="55">
        <v>0</v>
      </c>
      <c r="M559" s="55">
        <v>0</v>
      </c>
      <c r="N559" s="55">
        <v>100000</v>
      </c>
      <c r="O559" s="55">
        <v>-100000</v>
      </c>
      <c r="P559" s="1">
        <v>57</v>
      </c>
    </row>
    <row r="560" spans="1:16" ht="12.75">
      <c r="A560" t="s">
        <v>235</v>
      </c>
      <c r="B560" t="s">
        <v>1557</v>
      </c>
      <c r="C560" t="s">
        <v>1558</v>
      </c>
      <c r="D560" t="s">
        <v>1559</v>
      </c>
      <c r="E560" t="s">
        <v>1560</v>
      </c>
      <c r="F560" t="s">
        <v>1569</v>
      </c>
      <c r="G560" t="s">
        <v>1570</v>
      </c>
      <c r="H560" s="55">
        <v>-2000000</v>
      </c>
      <c r="I560" s="55">
        <v>2000000</v>
      </c>
      <c r="J560" s="55">
        <v>2000000</v>
      </c>
      <c r="K560" s="55">
        <v>-2000000</v>
      </c>
      <c r="L560" s="55">
        <v>0</v>
      </c>
      <c r="M560" s="55">
        <v>0</v>
      </c>
      <c r="N560" s="55">
        <v>2000000</v>
      </c>
      <c r="O560" s="55">
        <v>-2000000</v>
      </c>
      <c r="P560" s="1">
        <v>57</v>
      </c>
    </row>
    <row r="561" spans="1:16" ht="12.75">
      <c r="A561" t="s">
        <v>235</v>
      </c>
      <c r="B561" t="s">
        <v>1557</v>
      </c>
      <c r="C561" t="s">
        <v>1558</v>
      </c>
      <c r="D561" t="s">
        <v>1559</v>
      </c>
      <c r="E561" t="s">
        <v>1560</v>
      </c>
      <c r="F561" t="s">
        <v>1571</v>
      </c>
      <c r="G561" t="s">
        <v>1572</v>
      </c>
      <c r="H561" s="55">
        <v>-4000000</v>
      </c>
      <c r="I561" s="55">
        <v>4000000</v>
      </c>
      <c r="J561" s="55">
        <v>4000000</v>
      </c>
      <c r="K561" s="55">
        <v>-4000000</v>
      </c>
      <c r="L561" s="55">
        <v>-4000000</v>
      </c>
      <c r="M561" s="55">
        <v>4000000</v>
      </c>
      <c r="N561" s="55">
        <v>4000000</v>
      </c>
      <c r="O561" s="55">
        <v>-4000000</v>
      </c>
      <c r="P561" s="1">
        <v>57</v>
      </c>
    </row>
    <row r="562" spans="1:16" ht="12.75">
      <c r="A562" t="s">
        <v>235</v>
      </c>
      <c r="B562" t="s">
        <v>1557</v>
      </c>
      <c r="C562" t="s">
        <v>1558</v>
      </c>
      <c r="D562" t="s">
        <v>1559</v>
      </c>
      <c r="E562" t="s">
        <v>1560</v>
      </c>
      <c r="F562" t="s">
        <v>1573</v>
      </c>
      <c r="G562" t="s">
        <v>1574</v>
      </c>
      <c r="H562" s="55">
        <v>-5000000</v>
      </c>
      <c r="I562" s="55">
        <v>5000000</v>
      </c>
      <c r="J562" s="55">
        <v>5000000</v>
      </c>
      <c r="K562" s="55">
        <v>-5000000</v>
      </c>
      <c r="L562" s="55">
        <v>-5000000</v>
      </c>
      <c r="M562" s="55">
        <v>5000000</v>
      </c>
      <c r="N562" s="55">
        <v>5000000</v>
      </c>
      <c r="O562" s="55">
        <v>-5000000</v>
      </c>
      <c r="P562" s="1">
        <v>57</v>
      </c>
    </row>
    <row r="563" spans="1:16" ht="12.75">
      <c r="A563" t="s">
        <v>235</v>
      </c>
      <c r="B563" t="s">
        <v>1557</v>
      </c>
      <c r="C563" t="s">
        <v>1558</v>
      </c>
      <c r="D563" t="s">
        <v>1559</v>
      </c>
      <c r="E563" t="s">
        <v>1560</v>
      </c>
      <c r="F563" t="s">
        <v>1575</v>
      </c>
      <c r="G563" t="s">
        <v>1576</v>
      </c>
      <c r="H563" s="55">
        <v>0</v>
      </c>
      <c r="I563" s="55">
        <v>0</v>
      </c>
      <c r="J563" s="55">
        <v>1500000</v>
      </c>
      <c r="K563" s="55">
        <v>-1500000</v>
      </c>
      <c r="P563" s="1">
        <v>57</v>
      </c>
    </row>
    <row r="564" spans="1:16" ht="12.75">
      <c r="A564" t="s">
        <v>235</v>
      </c>
      <c r="B564" t="s">
        <v>1557</v>
      </c>
      <c r="C564" t="s">
        <v>1558</v>
      </c>
      <c r="D564" t="s">
        <v>1559</v>
      </c>
      <c r="E564" t="s">
        <v>1560</v>
      </c>
      <c r="F564" t="s">
        <v>1577</v>
      </c>
      <c r="G564" t="s">
        <v>1578</v>
      </c>
      <c r="H564" s="55">
        <v>0</v>
      </c>
      <c r="I564" s="55">
        <v>0</v>
      </c>
      <c r="J564" s="55">
        <v>1500000</v>
      </c>
      <c r="K564" s="55">
        <v>-1500000</v>
      </c>
      <c r="P564" s="1">
        <v>57</v>
      </c>
    </row>
    <row r="565" spans="1:16" ht="12.75">
      <c r="A565" t="s">
        <v>235</v>
      </c>
      <c r="B565" t="s">
        <v>1557</v>
      </c>
      <c r="C565" t="s">
        <v>1558</v>
      </c>
      <c r="D565" t="s">
        <v>1559</v>
      </c>
      <c r="E565" t="s">
        <v>1560</v>
      </c>
      <c r="F565" t="s">
        <v>1579</v>
      </c>
      <c r="G565" t="s">
        <v>1580</v>
      </c>
      <c r="H565" s="55">
        <v>-1710000</v>
      </c>
      <c r="I565" s="55">
        <v>1710000</v>
      </c>
      <c r="J565" s="55">
        <v>1710000</v>
      </c>
      <c r="K565" s="55">
        <v>-1710000</v>
      </c>
      <c r="L565" s="55">
        <v>-1710000</v>
      </c>
      <c r="M565" s="55">
        <v>1710000</v>
      </c>
      <c r="N565" s="55">
        <v>1710000</v>
      </c>
      <c r="O565" s="55">
        <v>-1710000</v>
      </c>
      <c r="P565" s="1">
        <v>57</v>
      </c>
    </row>
    <row r="566" spans="1:16" ht="12.75">
      <c r="A566" t="s">
        <v>235</v>
      </c>
      <c r="B566" t="s">
        <v>1557</v>
      </c>
      <c r="C566" t="s">
        <v>1558</v>
      </c>
      <c r="D566" t="s">
        <v>1559</v>
      </c>
      <c r="E566" t="s">
        <v>1560</v>
      </c>
      <c r="F566" t="s">
        <v>1581</v>
      </c>
      <c r="G566" t="s">
        <v>1582</v>
      </c>
      <c r="H566" s="55">
        <v>-2000000</v>
      </c>
      <c r="I566" s="55">
        <v>2000000</v>
      </c>
      <c r="J566" s="55">
        <v>0</v>
      </c>
      <c r="K566" s="55">
        <v>0</v>
      </c>
      <c r="L566" s="55">
        <v>-2000000</v>
      </c>
      <c r="M566" s="55">
        <v>2000000</v>
      </c>
      <c r="N566" s="55">
        <v>2000000</v>
      </c>
      <c r="O566" s="55">
        <v>-2000000</v>
      </c>
      <c r="P566" s="1">
        <v>57</v>
      </c>
    </row>
    <row r="567" spans="1:16" ht="12.75">
      <c r="A567" t="s">
        <v>235</v>
      </c>
      <c r="B567" t="s">
        <v>1557</v>
      </c>
      <c r="C567" t="s">
        <v>1558</v>
      </c>
      <c r="D567" t="s">
        <v>1559</v>
      </c>
      <c r="E567" t="s">
        <v>1560</v>
      </c>
      <c r="F567" t="s">
        <v>1583</v>
      </c>
      <c r="G567" t="s">
        <v>1584</v>
      </c>
      <c r="H567" s="55">
        <v>-3000000</v>
      </c>
      <c r="I567" s="55">
        <v>3000000</v>
      </c>
      <c r="J567" s="55">
        <v>0</v>
      </c>
      <c r="K567" s="55">
        <v>0</v>
      </c>
      <c r="L567" s="55">
        <v>-3000000</v>
      </c>
      <c r="M567" s="55">
        <v>3000000</v>
      </c>
      <c r="N567" s="55">
        <v>3000000</v>
      </c>
      <c r="O567" s="55">
        <v>-3000000</v>
      </c>
      <c r="P567" s="1">
        <v>57</v>
      </c>
    </row>
    <row r="568" spans="1:16" ht="12.75">
      <c r="A568" t="s">
        <v>235</v>
      </c>
      <c r="B568" t="s">
        <v>1557</v>
      </c>
      <c r="C568" t="s">
        <v>1558</v>
      </c>
      <c r="D568" t="s">
        <v>1559</v>
      </c>
      <c r="E568" t="s">
        <v>1560</v>
      </c>
      <c r="F568" t="s">
        <v>1585</v>
      </c>
      <c r="G568" t="s">
        <v>1586</v>
      </c>
      <c r="H568" s="55">
        <v>-2620000</v>
      </c>
      <c r="I568" s="55">
        <v>2620000</v>
      </c>
      <c r="J568" s="55">
        <v>2620000</v>
      </c>
      <c r="K568" s="55">
        <v>-2620000</v>
      </c>
      <c r="L568" s="55">
        <v>-2620000</v>
      </c>
      <c r="M568" s="55">
        <v>2620000</v>
      </c>
      <c r="N568" s="55">
        <v>2620000</v>
      </c>
      <c r="O568" s="55">
        <v>-2620000</v>
      </c>
      <c r="P568" s="1">
        <v>57</v>
      </c>
    </row>
    <row r="569" spans="1:16" ht="12.75">
      <c r="A569" t="s">
        <v>235</v>
      </c>
      <c r="B569" t="s">
        <v>1557</v>
      </c>
      <c r="C569" t="s">
        <v>1558</v>
      </c>
      <c r="D569" t="s">
        <v>1559</v>
      </c>
      <c r="E569" t="s">
        <v>1560</v>
      </c>
      <c r="F569" t="s">
        <v>1587</v>
      </c>
      <c r="G569" t="s">
        <v>1588</v>
      </c>
      <c r="H569" s="55">
        <v>-2820000</v>
      </c>
      <c r="I569" s="55">
        <v>2820000</v>
      </c>
      <c r="J569" s="55">
        <v>2820000</v>
      </c>
      <c r="K569" s="55">
        <v>-2820000</v>
      </c>
      <c r="L569" s="55">
        <v>-2820000</v>
      </c>
      <c r="M569" s="55">
        <v>2820000</v>
      </c>
      <c r="N569" s="55">
        <v>2820000</v>
      </c>
      <c r="O569" s="55">
        <v>-2820000</v>
      </c>
      <c r="P569" s="1">
        <v>57</v>
      </c>
    </row>
    <row r="570" spans="1:16" ht="12.75">
      <c r="A570" t="s">
        <v>235</v>
      </c>
      <c r="B570" t="s">
        <v>1557</v>
      </c>
      <c r="C570" t="s">
        <v>1558</v>
      </c>
      <c r="D570" t="s">
        <v>1559</v>
      </c>
      <c r="E570" t="s">
        <v>1560</v>
      </c>
      <c r="F570" t="s">
        <v>1589</v>
      </c>
      <c r="G570" t="s">
        <v>1590</v>
      </c>
      <c r="H570" s="55">
        <v>-6000000</v>
      </c>
      <c r="I570" s="55">
        <v>6000000</v>
      </c>
      <c r="J570" s="55">
        <v>6000000</v>
      </c>
      <c r="K570" s="55">
        <v>-6000000</v>
      </c>
      <c r="L570" s="55">
        <v>-6000000</v>
      </c>
      <c r="M570" s="55">
        <v>6000000</v>
      </c>
      <c r="N570" s="55">
        <v>6000000</v>
      </c>
      <c r="O570" s="55">
        <v>-6000000</v>
      </c>
      <c r="P570" s="1">
        <v>57</v>
      </c>
    </row>
    <row r="571" spans="1:16" ht="12.75">
      <c r="A571" t="s">
        <v>235</v>
      </c>
      <c r="B571" t="s">
        <v>1557</v>
      </c>
      <c r="C571" t="s">
        <v>1558</v>
      </c>
      <c r="D571" t="s">
        <v>1559</v>
      </c>
      <c r="E571" t="s">
        <v>1560</v>
      </c>
      <c r="F571" t="s">
        <v>1591</v>
      </c>
      <c r="G571" t="s">
        <v>1592</v>
      </c>
      <c r="H571" s="55">
        <v>-1250000</v>
      </c>
      <c r="I571" s="55">
        <v>1250000</v>
      </c>
      <c r="J571" s="55">
        <v>1250000</v>
      </c>
      <c r="K571" s="55">
        <v>-1250000</v>
      </c>
      <c r="L571" s="55">
        <v>-1250000</v>
      </c>
      <c r="M571" s="55">
        <v>1250000</v>
      </c>
      <c r="N571" s="55">
        <v>1250000</v>
      </c>
      <c r="O571" s="55">
        <v>-1250000</v>
      </c>
      <c r="P571" s="1">
        <v>57</v>
      </c>
    </row>
    <row r="572" spans="1:16" ht="12.75">
      <c r="A572" t="s">
        <v>235</v>
      </c>
      <c r="B572" t="s">
        <v>1557</v>
      </c>
      <c r="C572" t="s">
        <v>1558</v>
      </c>
      <c r="D572" t="s">
        <v>1559</v>
      </c>
      <c r="E572" t="s">
        <v>1560</v>
      </c>
      <c r="F572" t="s">
        <v>1593</v>
      </c>
      <c r="G572" t="s">
        <v>1594</v>
      </c>
      <c r="H572" s="55">
        <v>-2750000</v>
      </c>
      <c r="I572" s="55">
        <v>2750000</v>
      </c>
      <c r="J572" s="55">
        <v>2750000</v>
      </c>
      <c r="K572" s="55">
        <v>-2750000</v>
      </c>
      <c r="L572" s="55">
        <v>-2750000</v>
      </c>
      <c r="M572" s="55">
        <v>2750000</v>
      </c>
      <c r="N572" s="55">
        <v>2750000</v>
      </c>
      <c r="O572" s="55">
        <v>-2750000</v>
      </c>
      <c r="P572" s="1">
        <v>57</v>
      </c>
    </row>
    <row r="573" spans="1:16" ht="12.75">
      <c r="A573" t="s">
        <v>235</v>
      </c>
      <c r="B573" t="s">
        <v>1557</v>
      </c>
      <c r="C573" t="s">
        <v>1558</v>
      </c>
      <c r="D573" t="s">
        <v>1559</v>
      </c>
      <c r="E573" t="s">
        <v>1560</v>
      </c>
      <c r="F573" t="s">
        <v>1595</v>
      </c>
      <c r="G573" t="s">
        <v>1596</v>
      </c>
      <c r="H573" s="55">
        <v>-1100000</v>
      </c>
      <c r="I573" s="55">
        <v>1100000</v>
      </c>
      <c r="J573" s="55">
        <v>1100000</v>
      </c>
      <c r="K573" s="55">
        <v>-1100000</v>
      </c>
      <c r="L573" s="55">
        <v>-1100000</v>
      </c>
      <c r="M573" s="55">
        <v>1100000</v>
      </c>
      <c r="N573" s="55">
        <v>1100000</v>
      </c>
      <c r="O573" s="55">
        <v>-1100000</v>
      </c>
      <c r="P573" s="1">
        <v>57</v>
      </c>
    </row>
    <row r="574" spans="1:16" ht="12.75">
      <c r="A574" t="s">
        <v>235</v>
      </c>
      <c r="B574" t="s">
        <v>1557</v>
      </c>
      <c r="C574" t="s">
        <v>1558</v>
      </c>
      <c r="D574" t="s">
        <v>1559</v>
      </c>
      <c r="E574" t="s">
        <v>1560</v>
      </c>
      <c r="F574" t="s">
        <v>1597</v>
      </c>
      <c r="G574" t="s">
        <v>1598</v>
      </c>
      <c r="H574" s="55">
        <v>-1100000</v>
      </c>
      <c r="I574" s="55">
        <v>1100000</v>
      </c>
      <c r="J574" s="55">
        <v>1100000</v>
      </c>
      <c r="K574" s="55">
        <v>-1100000</v>
      </c>
      <c r="L574" s="55">
        <v>-1100000</v>
      </c>
      <c r="M574" s="55">
        <v>1100000</v>
      </c>
      <c r="N574" s="55">
        <v>1100000</v>
      </c>
      <c r="O574" s="55">
        <v>-1100000</v>
      </c>
      <c r="P574" s="1">
        <v>57</v>
      </c>
    </row>
    <row r="575" spans="1:16" ht="12.75">
      <c r="A575" t="s">
        <v>235</v>
      </c>
      <c r="B575" t="s">
        <v>1557</v>
      </c>
      <c r="C575" t="s">
        <v>1558</v>
      </c>
      <c r="D575" t="s">
        <v>1559</v>
      </c>
      <c r="E575" t="s">
        <v>1599</v>
      </c>
      <c r="F575" t="s">
        <v>1600</v>
      </c>
      <c r="G575" t="s">
        <v>1601</v>
      </c>
      <c r="H575" s="55">
        <v>0</v>
      </c>
      <c r="I575" s="55">
        <v>40000000</v>
      </c>
      <c r="J575" s="55">
        <v>40000000</v>
      </c>
      <c r="K575" s="55">
        <v>0</v>
      </c>
      <c r="L575" s="55">
        <v>0</v>
      </c>
      <c r="M575" s="55">
        <v>80000000</v>
      </c>
      <c r="N575" s="55">
        <v>80000000</v>
      </c>
      <c r="O575" s="55">
        <v>0</v>
      </c>
      <c r="P575" s="1">
        <v>57</v>
      </c>
    </row>
    <row r="576" spans="1:16" ht="12.75">
      <c r="A576" t="s">
        <v>235</v>
      </c>
      <c r="B576" t="s">
        <v>1557</v>
      </c>
      <c r="C576" t="s">
        <v>1558</v>
      </c>
      <c r="D576" t="s">
        <v>1602</v>
      </c>
      <c r="E576" t="s">
        <v>1603</v>
      </c>
      <c r="F576" t="s">
        <v>1603</v>
      </c>
      <c r="G576" t="s">
        <v>1604</v>
      </c>
      <c r="H576" s="55">
        <v>-3600000</v>
      </c>
      <c r="I576" s="55">
        <v>3600000</v>
      </c>
      <c r="J576" s="55">
        <v>0</v>
      </c>
      <c r="K576" s="55">
        <v>0</v>
      </c>
      <c r="L576" s="55">
        <v>-3600000</v>
      </c>
      <c r="M576" s="55">
        <v>3600000</v>
      </c>
      <c r="N576" s="55">
        <v>3600000</v>
      </c>
      <c r="O576" s="55">
        <v>-3600000</v>
      </c>
      <c r="P576" s="1">
        <v>59</v>
      </c>
    </row>
    <row r="577" spans="1:16" ht="12.75">
      <c r="A577" t="s">
        <v>235</v>
      </c>
      <c r="B577" t="s">
        <v>1557</v>
      </c>
      <c r="C577" t="s">
        <v>1558</v>
      </c>
      <c r="D577" t="s">
        <v>1605</v>
      </c>
      <c r="E577" t="s">
        <v>1606</v>
      </c>
      <c r="F577" t="s">
        <v>1607</v>
      </c>
      <c r="G577" t="s">
        <v>1608</v>
      </c>
      <c r="H577" s="55">
        <v>-121.5</v>
      </c>
      <c r="I577" s="55">
        <v>0</v>
      </c>
      <c r="J577" s="55">
        <v>0</v>
      </c>
      <c r="K577" s="55">
        <v>-121.5</v>
      </c>
      <c r="L577" s="55">
        <v>-121.5</v>
      </c>
      <c r="M577" s="55">
        <v>0</v>
      </c>
      <c r="N577" s="55">
        <v>0</v>
      </c>
      <c r="O577" s="55">
        <v>-121.5</v>
      </c>
      <c r="P577" s="1">
        <v>59</v>
      </c>
    </row>
    <row r="578" spans="1:16" ht="12.75">
      <c r="A578" t="s">
        <v>235</v>
      </c>
      <c r="B578" t="s">
        <v>1557</v>
      </c>
      <c r="C578" t="s">
        <v>1558</v>
      </c>
      <c r="D578" t="s">
        <v>1605</v>
      </c>
      <c r="E578" t="s">
        <v>1606</v>
      </c>
      <c r="F578" t="s">
        <v>1609</v>
      </c>
      <c r="G578" t="s">
        <v>1610</v>
      </c>
      <c r="H578" s="55">
        <v>0</v>
      </c>
      <c r="I578" s="55">
        <v>0</v>
      </c>
      <c r="J578" s="55">
        <v>0</v>
      </c>
      <c r="K578" s="55">
        <v>0</v>
      </c>
      <c r="L578" s="55">
        <v>0</v>
      </c>
      <c r="M578" s="55">
        <v>0</v>
      </c>
      <c r="N578" s="55">
        <v>0</v>
      </c>
      <c r="O578" s="55">
        <v>0</v>
      </c>
      <c r="P578" s="1">
        <v>59</v>
      </c>
    </row>
    <row r="579" spans="1:16" ht="12.75">
      <c r="A579" t="s">
        <v>235</v>
      </c>
      <c r="B579" t="s">
        <v>1557</v>
      </c>
      <c r="C579" t="s">
        <v>1558</v>
      </c>
      <c r="D579" t="s">
        <v>1605</v>
      </c>
      <c r="E579" t="s">
        <v>1606</v>
      </c>
      <c r="F579" t="s">
        <v>1611</v>
      </c>
      <c r="G579" t="s">
        <v>1612</v>
      </c>
      <c r="H579" s="55">
        <v>-0.73</v>
      </c>
      <c r="I579" s="55">
        <v>0</v>
      </c>
      <c r="J579" s="55">
        <v>0</v>
      </c>
      <c r="K579" s="55">
        <v>-0.73</v>
      </c>
      <c r="L579" s="55">
        <v>-0.73</v>
      </c>
      <c r="M579" s="55">
        <v>0</v>
      </c>
      <c r="N579" s="55">
        <v>0</v>
      </c>
      <c r="O579" s="55">
        <v>-0.73</v>
      </c>
      <c r="P579" s="1">
        <v>59</v>
      </c>
    </row>
    <row r="580" spans="1:16" ht="12.75">
      <c r="A580" t="s">
        <v>235</v>
      </c>
      <c r="B580" t="s">
        <v>1557</v>
      </c>
      <c r="C580" t="s">
        <v>1558</v>
      </c>
      <c r="D580" t="s">
        <v>1605</v>
      </c>
      <c r="E580" t="s">
        <v>1606</v>
      </c>
      <c r="F580" t="s">
        <v>1613</v>
      </c>
      <c r="G580" t="s">
        <v>1614</v>
      </c>
      <c r="H580" s="55">
        <v>-187032</v>
      </c>
      <c r="I580" s="55">
        <v>187032</v>
      </c>
      <c r="J580" s="55">
        <v>187032.04</v>
      </c>
      <c r="K580" s="55">
        <v>-187032.04</v>
      </c>
      <c r="L580" s="55">
        <v>-187032</v>
      </c>
      <c r="M580" s="55">
        <v>187032</v>
      </c>
      <c r="N580" s="55">
        <v>187032</v>
      </c>
      <c r="O580" s="55">
        <v>-187032</v>
      </c>
      <c r="P580" s="1">
        <v>59</v>
      </c>
    </row>
    <row r="581" spans="1:16" ht="12.75">
      <c r="A581" t="s">
        <v>235</v>
      </c>
      <c r="B581" t="s">
        <v>1557</v>
      </c>
      <c r="C581" t="s">
        <v>1558</v>
      </c>
      <c r="D581" t="s">
        <v>1615</v>
      </c>
      <c r="E581" t="s">
        <v>1616</v>
      </c>
      <c r="F581" t="s">
        <v>1616</v>
      </c>
      <c r="G581" t="s">
        <v>1617</v>
      </c>
      <c r="H581" s="55">
        <v>0</v>
      </c>
      <c r="I581" s="55">
        <v>0</v>
      </c>
      <c r="J581" s="55">
        <v>0</v>
      </c>
      <c r="K581" s="55">
        <v>0</v>
      </c>
      <c r="L581" s="55">
        <v>0</v>
      </c>
      <c r="M581" s="55">
        <v>0</v>
      </c>
      <c r="N581" s="55">
        <v>0</v>
      </c>
      <c r="O581" s="55">
        <v>0</v>
      </c>
      <c r="P581" s="1">
        <v>58</v>
      </c>
    </row>
    <row r="582" spans="1:16" ht="12.75">
      <c r="A582" t="s">
        <v>229</v>
      </c>
      <c r="B582" t="s">
        <v>1557</v>
      </c>
      <c r="C582" t="s">
        <v>1618</v>
      </c>
      <c r="D582" t="s">
        <v>1619</v>
      </c>
      <c r="E582" t="s">
        <v>1620</v>
      </c>
      <c r="F582" t="s">
        <v>1621</v>
      </c>
      <c r="G582" t="s">
        <v>1622</v>
      </c>
      <c r="H582" s="55">
        <v>0</v>
      </c>
      <c r="I582" s="55">
        <v>0</v>
      </c>
      <c r="J582" s="55">
        <v>0</v>
      </c>
      <c r="K582" s="55">
        <v>0</v>
      </c>
      <c r="L582" s="55">
        <v>0</v>
      </c>
      <c r="M582" s="55">
        <v>0</v>
      </c>
      <c r="N582" s="55">
        <v>0</v>
      </c>
      <c r="O582" s="55">
        <v>0</v>
      </c>
      <c r="P582" s="1">
        <v>35</v>
      </c>
    </row>
    <row r="583" spans="1:16" ht="12.75">
      <c r="A583" t="s">
        <v>229</v>
      </c>
      <c r="B583" t="s">
        <v>1557</v>
      </c>
      <c r="C583" t="s">
        <v>1618</v>
      </c>
      <c r="D583" t="s">
        <v>1623</v>
      </c>
      <c r="E583" t="s">
        <v>1624</v>
      </c>
      <c r="F583" t="s">
        <v>1624</v>
      </c>
      <c r="G583" t="s">
        <v>1625</v>
      </c>
      <c r="H583" s="55">
        <v>0</v>
      </c>
      <c r="I583" s="55">
        <v>275595</v>
      </c>
      <c r="J583" s="55">
        <v>275595</v>
      </c>
      <c r="K583" s="55">
        <v>0</v>
      </c>
      <c r="L583" s="55">
        <v>0</v>
      </c>
      <c r="M583" s="55">
        <v>308595</v>
      </c>
      <c r="N583" s="55">
        <v>308595</v>
      </c>
      <c r="O583" s="55">
        <v>0</v>
      </c>
      <c r="P583" s="1">
        <v>35</v>
      </c>
    </row>
    <row r="584" spans="1:16" ht="12.75">
      <c r="A584" t="s">
        <v>235</v>
      </c>
      <c r="B584" t="s">
        <v>1557</v>
      </c>
      <c r="C584" t="s">
        <v>1626</v>
      </c>
      <c r="D584" t="s">
        <v>1627</v>
      </c>
      <c r="E584" t="s">
        <v>1628</v>
      </c>
      <c r="F584" t="s">
        <v>1628</v>
      </c>
      <c r="G584" t="s">
        <v>1629</v>
      </c>
      <c r="H584" s="55">
        <v>-90191.97</v>
      </c>
      <c r="I584" s="55">
        <v>32568529.34</v>
      </c>
      <c r="J584" s="55">
        <v>32708100.240000002</v>
      </c>
      <c r="K584" s="55">
        <v>-229762.87</v>
      </c>
      <c r="L584" s="55">
        <v>-126623.32</v>
      </c>
      <c r="M584" s="55">
        <v>25575521.71</v>
      </c>
      <c r="N584" s="55">
        <v>25539090.36</v>
      </c>
      <c r="O584" s="55">
        <v>-90191.97</v>
      </c>
      <c r="P584" s="1">
        <v>63</v>
      </c>
    </row>
    <row r="585" spans="1:16" ht="12.75">
      <c r="A585" t="s">
        <v>235</v>
      </c>
      <c r="B585" t="s">
        <v>1557</v>
      </c>
      <c r="C585" t="s">
        <v>1626</v>
      </c>
      <c r="D585" t="s">
        <v>1627</v>
      </c>
      <c r="E585" t="s">
        <v>1630</v>
      </c>
      <c r="F585" t="s">
        <v>1630</v>
      </c>
      <c r="G585" t="s">
        <v>1631</v>
      </c>
      <c r="H585" s="55">
        <v>0</v>
      </c>
      <c r="I585" s="55">
        <v>600</v>
      </c>
      <c r="J585" s="55">
        <v>600</v>
      </c>
      <c r="K585" s="55">
        <v>0</v>
      </c>
      <c r="L585" s="55">
        <v>0</v>
      </c>
      <c r="M585" s="55">
        <v>1000</v>
      </c>
      <c r="N585" s="55">
        <v>1000</v>
      </c>
      <c r="O585" s="55">
        <v>0</v>
      </c>
      <c r="P585" s="1">
        <v>63</v>
      </c>
    </row>
    <row r="586" spans="1:16" ht="12.75">
      <c r="A586" t="s">
        <v>235</v>
      </c>
      <c r="B586" t="s">
        <v>1557</v>
      </c>
      <c r="C586" t="s">
        <v>1626</v>
      </c>
      <c r="D586" t="s">
        <v>1627</v>
      </c>
      <c r="E586" t="s">
        <v>1632</v>
      </c>
      <c r="F586" t="s">
        <v>1633</v>
      </c>
      <c r="G586" t="s">
        <v>1634</v>
      </c>
      <c r="H586" s="55">
        <v>0</v>
      </c>
      <c r="I586" s="55">
        <v>70000000</v>
      </c>
      <c r="J586" s="55">
        <v>70000000</v>
      </c>
      <c r="K586" s="55">
        <v>0</v>
      </c>
      <c r="L586" s="55">
        <v>0</v>
      </c>
      <c r="M586" s="55">
        <v>121000000</v>
      </c>
      <c r="N586" s="55">
        <v>121000000</v>
      </c>
      <c r="O586" s="55">
        <v>0</v>
      </c>
      <c r="P586" s="1">
        <v>63</v>
      </c>
    </row>
    <row r="587" spans="1:16" ht="12.75">
      <c r="A587" t="s">
        <v>235</v>
      </c>
      <c r="B587" t="s">
        <v>1557</v>
      </c>
      <c r="C587" t="s">
        <v>1626</v>
      </c>
      <c r="D587" t="s">
        <v>1627</v>
      </c>
      <c r="E587" t="s">
        <v>1632</v>
      </c>
      <c r="F587" t="s">
        <v>1635</v>
      </c>
      <c r="G587" t="s">
        <v>1636</v>
      </c>
      <c r="H587" s="55">
        <v>0</v>
      </c>
      <c r="I587" s="55">
        <v>2023800000</v>
      </c>
      <c r="J587" s="55">
        <v>2023800000</v>
      </c>
      <c r="K587" s="55">
        <v>0</v>
      </c>
      <c r="L587" s="55">
        <v>0</v>
      </c>
      <c r="M587" s="55">
        <v>2127600000</v>
      </c>
      <c r="N587" s="55">
        <v>2127600000</v>
      </c>
      <c r="O587" s="55">
        <v>0</v>
      </c>
      <c r="P587" s="1">
        <v>63</v>
      </c>
    </row>
    <row r="588" spans="1:16" ht="12.75">
      <c r="A588" t="s">
        <v>235</v>
      </c>
      <c r="B588" t="s">
        <v>1557</v>
      </c>
      <c r="C588" t="s">
        <v>1626</v>
      </c>
      <c r="D588" t="s">
        <v>1627</v>
      </c>
      <c r="E588" t="s">
        <v>1637</v>
      </c>
      <c r="F588" t="s">
        <v>1638</v>
      </c>
      <c r="G588" t="s">
        <v>1639</v>
      </c>
      <c r="H588" s="55">
        <v>0</v>
      </c>
      <c r="I588" s="55">
        <v>31701042.35</v>
      </c>
      <c r="J588" s="55">
        <v>31701042.35</v>
      </c>
      <c r="K588" s="55">
        <v>0</v>
      </c>
      <c r="L588" s="55">
        <v>0</v>
      </c>
      <c r="M588" s="55">
        <v>23662506.37</v>
      </c>
      <c r="N588" s="55">
        <v>23662506.37</v>
      </c>
      <c r="O588" s="55">
        <v>0</v>
      </c>
      <c r="P588" s="1">
        <v>63</v>
      </c>
    </row>
    <row r="589" spans="1:16" ht="12.75">
      <c r="A589" t="s">
        <v>235</v>
      </c>
      <c r="B589" t="s">
        <v>1557</v>
      </c>
      <c r="C589" t="s">
        <v>1626</v>
      </c>
      <c r="D589" t="s">
        <v>1627</v>
      </c>
      <c r="E589" t="s">
        <v>1637</v>
      </c>
      <c r="F589" t="s">
        <v>1640</v>
      </c>
      <c r="G589" t="s">
        <v>1641</v>
      </c>
      <c r="H589" s="55">
        <v>0</v>
      </c>
      <c r="I589" s="55">
        <v>160814881.01</v>
      </c>
      <c r="J589" s="55">
        <v>160814881.01</v>
      </c>
      <c r="K589" s="55">
        <v>0</v>
      </c>
      <c r="L589" s="55">
        <v>-218.72</v>
      </c>
      <c r="M589" s="55">
        <v>165040829.23</v>
      </c>
      <c r="N589" s="55">
        <v>165040610.51</v>
      </c>
      <c r="O589" s="55">
        <v>0</v>
      </c>
      <c r="P589" s="1">
        <v>63</v>
      </c>
    </row>
    <row r="590" spans="1:16" ht="12.75">
      <c r="A590" t="s">
        <v>235</v>
      </c>
      <c r="B590" t="s">
        <v>1557</v>
      </c>
      <c r="C590" t="s">
        <v>1626</v>
      </c>
      <c r="D590" t="s">
        <v>1627</v>
      </c>
      <c r="E590" t="s">
        <v>1637</v>
      </c>
      <c r="F590" t="s">
        <v>1642</v>
      </c>
      <c r="G590" t="s">
        <v>1643</v>
      </c>
      <c r="H590" s="55">
        <v>0</v>
      </c>
      <c r="I590" s="55">
        <v>126028821.94</v>
      </c>
      <c r="J590" s="55">
        <v>126028821.94</v>
      </c>
      <c r="K590" s="55">
        <v>0</v>
      </c>
      <c r="L590" s="55">
        <v>0</v>
      </c>
      <c r="M590" s="55">
        <v>119169603.98</v>
      </c>
      <c r="N590" s="55">
        <v>119169603.98</v>
      </c>
      <c r="O590" s="55">
        <v>0</v>
      </c>
      <c r="P590" s="1">
        <v>63</v>
      </c>
    </row>
    <row r="591" spans="1:16" ht="12.75">
      <c r="A591" t="s">
        <v>235</v>
      </c>
      <c r="B591" t="s">
        <v>1557</v>
      </c>
      <c r="C591" t="s">
        <v>1626</v>
      </c>
      <c r="D591" t="s">
        <v>1627</v>
      </c>
      <c r="E591" t="s">
        <v>1637</v>
      </c>
      <c r="F591" t="s">
        <v>1644</v>
      </c>
      <c r="G591" t="s">
        <v>1645</v>
      </c>
      <c r="H591" s="55">
        <v>-173612.35</v>
      </c>
      <c r="I591" s="55">
        <v>185917.82</v>
      </c>
      <c r="J591" s="55">
        <v>12305.47</v>
      </c>
      <c r="K591" s="55">
        <v>0</v>
      </c>
      <c r="L591" s="55">
        <v>-106524.24</v>
      </c>
      <c r="M591" s="55">
        <v>199.31</v>
      </c>
      <c r="N591" s="55">
        <v>67287.42</v>
      </c>
      <c r="O591" s="55">
        <v>-173612.35</v>
      </c>
      <c r="P591" s="1">
        <v>63</v>
      </c>
    </row>
    <row r="592" spans="1:16" ht="12.75">
      <c r="A592" t="s">
        <v>235</v>
      </c>
      <c r="B592" t="s">
        <v>1557</v>
      </c>
      <c r="C592" t="s">
        <v>1626</v>
      </c>
      <c r="D592" t="s">
        <v>1627</v>
      </c>
      <c r="E592" t="s">
        <v>1637</v>
      </c>
      <c r="F592" t="s">
        <v>1646</v>
      </c>
      <c r="G592" t="s">
        <v>1647</v>
      </c>
      <c r="H592" s="55">
        <v>0</v>
      </c>
      <c r="I592" s="55">
        <v>0</v>
      </c>
      <c r="J592" s="55">
        <v>0</v>
      </c>
      <c r="K592" s="55">
        <v>0</v>
      </c>
      <c r="L592" s="55">
        <v>0</v>
      </c>
      <c r="M592" s="55">
        <v>0</v>
      </c>
      <c r="N592" s="55">
        <v>0</v>
      </c>
      <c r="O592" s="55">
        <v>0</v>
      </c>
      <c r="P592" s="1">
        <v>63</v>
      </c>
    </row>
    <row r="593" spans="1:16" ht="12.75">
      <c r="A593" t="s">
        <v>235</v>
      </c>
      <c r="B593" t="s">
        <v>1557</v>
      </c>
      <c r="C593" t="s">
        <v>1626</v>
      </c>
      <c r="D593" t="s">
        <v>1627</v>
      </c>
      <c r="E593" t="s">
        <v>1637</v>
      </c>
      <c r="F593" t="s">
        <v>1648</v>
      </c>
      <c r="G593" t="s">
        <v>1649</v>
      </c>
      <c r="H593" s="55">
        <v>0</v>
      </c>
      <c r="I593" s="55">
        <v>0</v>
      </c>
      <c r="J593" s="55">
        <v>0</v>
      </c>
      <c r="K593" s="55">
        <v>0</v>
      </c>
      <c r="L593" s="55">
        <v>0</v>
      </c>
      <c r="M593" s="55">
        <v>0</v>
      </c>
      <c r="N593" s="55">
        <v>0</v>
      </c>
      <c r="O593" s="55">
        <v>0</v>
      </c>
      <c r="P593" s="1">
        <v>63</v>
      </c>
    </row>
    <row r="594" spans="1:16" ht="12.75">
      <c r="A594" t="s">
        <v>235</v>
      </c>
      <c r="B594" t="s">
        <v>1557</v>
      </c>
      <c r="C594" t="s">
        <v>1626</v>
      </c>
      <c r="D594" t="s">
        <v>1627</v>
      </c>
      <c r="E594" t="s">
        <v>1637</v>
      </c>
      <c r="F594" t="s">
        <v>1650</v>
      </c>
      <c r="G594" t="s">
        <v>1651</v>
      </c>
      <c r="H594" s="55">
        <v>0</v>
      </c>
      <c r="I594" s="55">
        <v>0</v>
      </c>
      <c r="J594" s="55">
        <v>0</v>
      </c>
      <c r="K594" s="55">
        <v>0</v>
      </c>
      <c r="L594" s="55">
        <v>0</v>
      </c>
      <c r="M594" s="55">
        <v>0</v>
      </c>
      <c r="N594" s="55">
        <v>0</v>
      </c>
      <c r="O594" s="55">
        <v>0</v>
      </c>
      <c r="P594" s="1">
        <v>63</v>
      </c>
    </row>
    <row r="595" spans="1:16" ht="12.75">
      <c r="A595" t="s">
        <v>235</v>
      </c>
      <c r="B595" t="s">
        <v>1557</v>
      </c>
      <c r="C595" t="s">
        <v>1626</v>
      </c>
      <c r="D595" t="s">
        <v>1627</v>
      </c>
      <c r="E595" t="s">
        <v>1637</v>
      </c>
      <c r="F595" t="s">
        <v>1652</v>
      </c>
      <c r="G595" t="s">
        <v>1653</v>
      </c>
      <c r="H595" s="55">
        <v>0</v>
      </c>
      <c r="I595" s="55">
        <v>0</v>
      </c>
      <c r="J595" s="55">
        <v>0</v>
      </c>
      <c r="K595" s="55">
        <v>0</v>
      </c>
      <c r="L595" s="55">
        <v>0</v>
      </c>
      <c r="M595" s="55">
        <v>0</v>
      </c>
      <c r="N595" s="55">
        <v>0</v>
      </c>
      <c r="O595" s="55">
        <v>0</v>
      </c>
      <c r="P595" s="1">
        <v>63</v>
      </c>
    </row>
    <row r="596" spans="1:16" ht="12.75">
      <c r="A596" t="s">
        <v>235</v>
      </c>
      <c r="B596" t="s">
        <v>1557</v>
      </c>
      <c r="C596" t="s">
        <v>1626</v>
      </c>
      <c r="D596" t="s">
        <v>1627</v>
      </c>
      <c r="E596" t="s">
        <v>1637</v>
      </c>
      <c r="F596" t="s">
        <v>1654</v>
      </c>
      <c r="G596" t="s">
        <v>1655</v>
      </c>
      <c r="H596" s="55">
        <v>0</v>
      </c>
      <c r="I596" s="55">
        <v>3138161.12</v>
      </c>
      <c r="J596" s="55">
        <v>3138161.12</v>
      </c>
      <c r="K596" s="55">
        <v>0</v>
      </c>
      <c r="L596" s="55">
        <v>0</v>
      </c>
      <c r="M596" s="55">
        <v>2427526.82</v>
      </c>
      <c r="N596" s="55">
        <v>2427526.82</v>
      </c>
      <c r="O596" s="55">
        <v>0</v>
      </c>
      <c r="P596" s="1">
        <v>63</v>
      </c>
    </row>
    <row r="597" spans="1:16" ht="12.75">
      <c r="A597" t="s">
        <v>235</v>
      </c>
      <c r="B597" t="s">
        <v>1557</v>
      </c>
      <c r="C597" t="s">
        <v>1626</v>
      </c>
      <c r="D597" t="s">
        <v>1627</v>
      </c>
      <c r="E597" t="s">
        <v>1637</v>
      </c>
      <c r="F597" t="s">
        <v>1656</v>
      </c>
      <c r="G597" t="s">
        <v>1657</v>
      </c>
      <c r="H597" s="55">
        <v>0</v>
      </c>
      <c r="I597" s="55">
        <v>128936577.18</v>
      </c>
      <c r="J597" s="55">
        <v>128936577.18</v>
      </c>
      <c r="K597" s="55">
        <v>0</v>
      </c>
      <c r="L597" s="55">
        <v>0</v>
      </c>
      <c r="M597" s="55">
        <v>1885672.74</v>
      </c>
      <c r="N597" s="55">
        <v>1885672.74</v>
      </c>
      <c r="O597" s="55">
        <v>0</v>
      </c>
      <c r="P597" s="1">
        <v>63</v>
      </c>
    </row>
    <row r="598" spans="1:16" ht="12.75">
      <c r="A598" t="s">
        <v>235</v>
      </c>
      <c r="B598" t="s">
        <v>1557</v>
      </c>
      <c r="C598" t="s">
        <v>1626</v>
      </c>
      <c r="D598" t="s">
        <v>1627</v>
      </c>
      <c r="E598" t="s">
        <v>1637</v>
      </c>
      <c r="F598" t="s">
        <v>1658</v>
      </c>
      <c r="G598" t="s">
        <v>1659</v>
      </c>
      <c r="H598" s="55">
        <v>0</v>
      </c>
      <c r="I598" s="55">
        <v>65645237.61</v>
      </c>
      <c r="J598" s="55">
        <v>65645237.61</v>
      </c>
      <c r="K598" s="55">
        <v>0</v>
      </c>
      <c r="L598" s="55">
        <v>0</v>
      </c>
      <c r="M598" s="55">
        <v>45146804.01</v>
      </c>
      <c r="N598" s="55">
        <v>45146804.01</v>
      </c>
      <c r="O598" s="55">
        <v>0</v>
      </c>
      <c r="P598" s="1">
        <v>63</v>
      </c>
    </row>
    <row r="599" spans="1:16" ht="12.75">
      <c r="A599" t="s">
        <v>235</v>
      </c>
      <c r="B599" t="s">
        <v>1557</v>
      </c>
      <c r="C599" t="s">
        <v>1626</v>
      </c>
      <c r="D599" t="s">
        <v>1627</v>
      </c>
      <c r="E599" t="s">
        <v>1637</v>
      </c>
      <c r="F599" t="s">
        <v>1660</v>
      </c>
      <c r="G599" t="s">
        <v>1661</v>
      </c>
      <c r="H599" s="55">
        <v>-1631.96</v>
      </c>
      <c r="I599" s="55">
        <v>3842085296.15</v>
      </c>
      <c r="J599" s="55">
        <v>3842083664.19</v>
      </c>
      <c r="K599" s="55">
        <v>0</v>
      </c>
      <c r="L599" s="55">
        <v>-64431.8</v>
      </c>
      <c r="M599" s="55">
        <v>3583591273.75</v>
      </c>
      <c r="N599" s="55">
        <v>3583528473.91</v>
      </c>
      <c r="O599" s="55">
        <v>-1631.96</v>
      </c>
      <c r="P599" s="1">
        <v>63</v>
      </c>
    </row>
    <row r="600" spans="1:16" ht="12.75">
      <c r="A600" t="s">
        <v>235</v>
      </c>
      <c r="B600" t="s">
        <v>1557</v>
      </c>
      <c r="C600" t="s">
        <v>1626</v>
      </c>
      <c r="D600" t="s">
        <v>1627</v>
      </c>
      <c r="E600" t="s">
        <v>1637</v>
      </c>
      <c r="F600" t="s">
        <v>1662</v>
      </c>
      <c r="G600" t="s">
        <v>1663</v>
      </c>
      <c r="H600" s="55">
        <v>0</v>
      </c>
      <c r="I600" s="55">
        <v>465869071.49</v>
      </c>
      <c r="J600" s="55">
        <v>466193133.2</v>
      </c>
      <c r="K600" s="55">
        <v>-324061.71</v>
      </c>
      <c r="L600" s="55">
        <v>0</v>
      </c>
      <c r="M600" s="55">
        <v>415166241.21</v>
      </c>
      <c r="N600" s="55">
        <v>415166241.21</v>
      </c>
      <c r="O600" s="55">
        <v>0</v>
      </c>
      <c r="P600" s="1">
        <v>63</v>
      </c>
    </row>
    <row r="601" spans="1:16" ht="12.75">
      <c r="A601" t="s">
        <v>235</v>
      </c>
      <c r="B601" t="s">
        <v>1557</v>
      </c>
      <c r="C601" t="s">
        <v>1626</v>
      </c>
      <c r="D601" t="s">
        <v>1627</v>
      </c>
      <c r="E601" t="s">
        <v>1637</v>
      </c>
      <c r="F601" t="s">
        <v>1664</v>
      </c>
      <c r="G601" t="s">
        <v>1665</v>
      </c>
      <c r="H601" s="55">
        <v>-5754.96</v>
      </c>
      <c r="I601" s="55">
        <v>454353.15</v>
      </c>
      <c r="J601" s="55">
        <v>448598.19</v>
      </c>
      <c r="K601" s="55">
        <v>0</v>
      </c>
      <c r="L601" s="55">
        <v>-228742.95</v>
      </c>
      <c r="M601" s="55">
        <v>886231.08</v>
      </c>
      <c r="N601" s="55">
        <v>663243.09</v>
      </c>
      <c r="O601" s="55">
        <v>-5754.96</v>
      </c>
      <c r="P601" s="1">
        <v>63</v>
      </c>
    </row>
    <row r="602" spans="1:16" ht="12.75">
      <c r="A602" t="s">
        <v>235</v>
      </c>
      <c r="B602" t="s">
        <v>1557</v>
      </c>
      <c r="C602" t="s">
        <v>1626</v>
      </c>
      <c r="D602" t="s">
        <v>1627</v>
      </c>
      <c r="E602" t="s">
        <v>1666</v>
      </c>
      <c r="F602" t="s">
        <v>1667</v>
      </c>
      <c r="G602" t="s">
        <v>1668</v>
      </c>
      <c r="H602" s="55">
        <v>0</v>
      </c>
      <c r="I602" s="55">
        <v>4595112604.53</v>
      </c>
      <c r="J602" s="55">
        <v>4595167407.99</v>
      </c>
      <c r="K602" s="55">
        <v>-54803.46</v>
      </c>
      <c r="L602" s="55">
        <v>0</v>
      </c>
      <c r="M602" s="55">
        <v>4282895226.79</v>
      </c>
      <c r="N602" s="55">
        <v>4282895226.79</v>
      </c>
      <c r="O602" s="55">
        <v>0</v>
      </c>
      <c r="P602" s="1">
        <v>63</v>
      </c>
    </row>
    <row r="603" spans="1:16" ht="12.75">
      <c r="A603" t="s">
        <v>235</v>
      </c>
      <c r="B603" t="s">
        <v>1557</v>
      </c>
      <c r="C603" t="s">
        <v>1626</v>
      </c>
      <c r="D603" t="s">
        <v>1627</v>
      </c>
      <c r="E603" t="s">
        <v>1666</v>
      </c>
      <c r="F603" t="s">
        <v>1669</v>
      </c>
      <c r="G603" t="s">
        <v>1670</v>
      </c>
      <c r="H603" s="55">
        <v>0</v>
      </c>
      <c r="I603" s="55">
        <v>7248619.96</v>
      </c>
      <c r="J603" s="55">
        <v>7248619.96</v>
      </c>
      <c r="K603" s="55">
        <v>0</v>
      </c>
      <c r="L603" s="55">
        <v>0</v>
      </c>
      <c r="M603" s="55">
        <v>3675968.66</v>
      </c>
      <c r="N603" s="55">
        <v>3675968.66</v>
      </c>
      <c r="O603" s="55">
        <v>0</v>
      </c>
      <c r="P603" s="1">
        <v>63</v>
      </c>
    </row>
    <row r="604" spans="1:16" ht="12.75">
      <c r="A604" t="s">
        <v>235</v>
      </c>
      <c r="B604" t="s">
        <v>1557</v>
      </c>
      <c r="C604" t="s">
        <v>1626</v>
      </c>
      <c r="D604" t="s">
        <v>1627</v>
      </c>
      <c r="E604" t="s">
        <v>1666</v>
      </c>
      <c r="F604" t="s">
        <v>1671</v>
      </c>
      <c r="G604" t="s">
        <v>1672</v>
      </c>
      <c r="H604" s="55">
        <v>-1359.88</v>
      </c>
      <c r="I604" s="55">
        <v>461621.94</v>
      </c>
      <c r="J604" s="55">
        <v>460262.06</v>
      </c>
      <c r="K604" s="55">
        <v>0</v>
      </c>
      <c r="L604" s="55">
        <v>0</v>
      </c>
      <c r="M604" s="55">
        <v>1186353.03</v>
      </c>
      <c r="N604" s="55">
        <v>1187712.91</v>
      </c>
      <c r="O604" s="55">
        <v>-1359.88</v>
      </c>
      <c r="P604" s="1">
        <v>63</v>
      </c>
    </row>
    <row r="605" spans="1:16" ht="12.75">
      <c r="A605" t="s">
        <v>235</v>
      </c>
      <c r="B605" t="s">
        <v>1557</v>
      </c>
      <c r="C605" t="s">
        <v>1626</v>
      </c>
      <c r="D605" t="s">
        <v>1627</v>
      </c>
      <c r="E605" t="s">
        <v>1666</v>
      </c>
      <c r="F605" t="s">
        <v>1673</v>
      </c>
      <c r="G605" t="s">
        <v>1674</v>
      </c>
      <c r="H605" s="55">
        <v>0</v>
      </c>
      <c r="I605" s="55">
        <v>0</v>
      </c>
      <c r="J605" s="55">
        <v>0</v>
      </c>
      <c r="K605" s="55">
        <v>0</v>
      </c>
      <c r="L605" s="55">
        <v>0</v>
      </c>
      <c r="M605" s="55">
        <v>0</v>
      </c>
      <c r="N605" s="55">
        <v>0</v>
      </c>
      <c r="O605" s="55">
        <v>0</v>
      </c>
      <c r="P605" s="1">
        <v>63</v>
      </c>
    </row>
    <row r="606" spans="1:16" ht="12.75">
      <c r="A606" t="s">
        <v>235</v>
      </c>
      <c r="B606" t="s">
        <v>1557</v>
      </c>
      <c r="C606" t="s">
        <v>1626</v>
      </c>
      <c r="D606" t="s">
        <v>1627</v>
      </c>
      <c r="E606" t="s">
        <v>1666</v>
      </c>
      <c r="F606" t="s">
        <v>1675</v>
      </c>
      <c r="G606" t="s">
        <v>1676</v>
      </c>
      <c r="H606" s="55">
        <v>-1511826.46</v>
      </c>
      <c r="I606" s="55">
        <v>31251662.66</v>
      </c>
      <c r="J606" s="55">
        <v>29759003.43</v>
      </c>
      <c r="K606" s="55">
        <v>-19167.23</v>
      </c>
      <c r="L606" s="55">
        <v>-19167.23</v>
      </c>
      <c r="M606" s="55">
        <v>22542661.75</v>
      </c>
      <c r="N606" s="55">
        <v>24035320.98</v>
      </c>
      <c r="O606" s="55">
        <v>-1511826.46</v>
      </c>
      <c r="P606" s="1">
        <v>63</v>
      </c>
    </row>
    <row r="607" spans="1:16" ht="12.75">
      <c r="A607" t="s">
        <v>235</v>
      </c>
      <c r="B607" t="s">
        <v>1557</v>
      </c>
      <c r="C607" t="s">
        <v>1626</v>
      </c>
      <c r="D607" t="s">
        <v>1627</v>
      </c>
      <c r="E607" t="s">
        <v>1666</v>
      </c>
      <c r="F607" t="s">
        <v>1677</v>
      </c>
      <c r="G607" t="s">
        <v>1678</v>
      </c>
      <c r="H607" s="55">
        <v>0</v>
      </c>
      <c r="I607" s="55">
        <v>0</v>
      </c>
      <c r="J607" s="55">
        <v>0</v>
      </c>
      <c r="K607" s="55">
        <v>0</v>
      </c>
      <c r="L607" s="55">
        <v>0</v>
      </c>
      <c r="M607" s="55">
        <v>0</v>
      </c>
      <c r="N607" s="55">
        <v>0</v>
      </c>
      <c r="O607" s="55">
        <v>0</v>
      </c>
      <c r="P607" s="1">
        <v>63</v>
      </c>
    </row>
    <row r="608" spans="1:16" ht="12.75">
      <c r="A608" t="s">
        <v>235</v>
      </c>
      <c r="B608" t="s">
        <v>1557</v>
      </c>
      <c r="C608" t="s">
        <v>1626</v>
      </c>
      <c r="D608" t="s">
        <v>1627</v>
      </c>
      <c r="E608" t="s">
        <v>1666</v>
      </c>
      <c r="F608" t="s">
        <v>1679</v>
      </c>
      <c r="G608" t="s">
        <v>1680</v>
      </c>
      <c r="H608" s="55">
        <v>0</v>
      </c>
      <c r="I608" s="55">
        <v>794856.77</v>
      </c>
      <c r="J608" s="55">
        <v>794856.77</v>
      </c>
      <c r="K608" s="55">
        <v>0</v>
      </c>
      <c r="L608" s="55">
        <v>0</v>
      </c>
      <c r="M608" s="55">
        <v>564382.22</v>
      </c>
      <c r="N608" s="55">
        <v>564382.22</v>
      </c>
      <c r="O608" s="55">
        <v>0</v>
      </c>
      <c r="P608" s="1">
        <v>63</v>
      </c>
    </row>
    <row r="609" spans="1:16" ht="12.75">
      <c r="A609" t="s">
        <v>235</v>
      </c>
      <c r="B609" t="s">
        <v>1557</v>
      </c>
      <c r="C609" t="s">
        <v>1626</v>
      </c>
      <c r="D609" t="s">
        <v>1627</v>
      </c>
      <c r="E609" t="s">
        <v>1666</v>
      </c>
      <c r="F609" t="s">
        <v>1681</v>
      </c>
      <c r="G609" t="s">
        <v>1682</v>
      </c>
      <c r="H609" s="55">
        <v>0</v>
      </c>
      <c r="I609" s="55">
        <v>151030432.19</v>
      </c>
      <c r="J609" s="55">
        <v>151030432.19</v>
      </c>
      <c r="K609" s="55">
        <v>0</v>
      </c>
      <c r="L609" s="55">
        <v>0</v>
      </c>
      <c r="M609" s="55">
        <v>24938621.740000002</v>
      </c>
      <c r="N609" s="55">
        <v>24938621.740000002</v>
      </c>
      <c r="O609" s="55">
        <v>0</v>
      </c>
      <c r="P609" s="1">
        <v>63</v>
      </c>
    </row>
    <row r="610" spans="1:16" ht="12.75">
      <c r="A610" t="s">
        <v>235</v>
      </c>
      <c r="B610" t="s">
        <v>1557</v>
      </c>
      <c r="C610" t="s">
        <v>1626</v>
      </c>
      <c r="D610" t="s">
        <v>1627</v>
      </c>
      <c r="E610" t="s">
        <v>1666</v>
      </c>
      <c r="F610" t="s">
        <v>1683</v>
      </c>
      <c r="G610" t="s">
        <v>1684</v>
      </c>
      <c r="H610" s="55">
        <v>-35153.75</v>
      </c>
      <c r="I610" s="55">
        <v>3138096.42</v>
      </c>
      <c r="J610" s="55">
        <v>3104098.16</v>
      </c>
      <c r="K610" s="55">
        <v>-1155.49</v>
      </c>
      <c r="L610" s="55">
        <v>-124.49</v>
      </c>
      <c r="M610" s="55">
        <v>2425692.69</v>
      </c>
      <c r="N610" s="55">
        <v>2460721.95</v>
      </c>
      <c r="O610" s="55">
        <v>-35153.75</v>
      </c>
      <c r="P610" s="1">
        <v>63</v>
      </c>
    </row>
    <row r="611" spans="1:16" ht="12.75">
      <c r="A611" t="s">
        <v>235</v>
      </c>
      <c r="B611" t="s">
        <v>1557</v>
      </c>
      <c r="C611" t="s">
        <v>1626</v>
      </c>
      <c r="D611" t="s">
        <v>1627</v>
      </c>
      <c r="E611" t="s">
        <v>1685</v>
      </c>
      <c r="F611" t="s">
        <v>1686</v>
      </c>
      <c r="G611" t="s">
        <v>1687</v>
      </c>
      <c r="H611" s="55">
        <v>0</v>
      </c>
      <c r="I611" s="55">
        <v>0</v>
      </c>
      <c r="J611" s="55">
        <v>0</v>
      </c>
      <c r="K611" s="55">
        <v>0</v>
      </c>
      <c r="L611" s="55">
        <v>0</v>
      </c>
      <c r="M611" s="55">
        <v>454.03</v>
      </c>
      <c r="N611" s="55">
        <v>454.03</v>
      </c>
      <c r="O611" s="55">
        <v>0</v>
      </c>
      <c r="P611" s="1">
        <v>63</v>
      </c>
    </row>
    <row r="612" spans="1:16" ht="12.75">
      <c r="A612" t="s">
        <v>235</v>
      </c>
      <c r="B612" t="s">
        <v>1557</v>
      </c>
      <c r="C612" t="s">
        <v>1626</v>
      </c>
      <c r="D612" t="s">
        <v>1627</v>
      </c>
      <c r="E612" t="s">
        <v>1685</v>
      </c>
      <c r="F612" t="s">
        <v>1688</v>
      </c>
      <c r="G612" t="s">
        <v>1689</v>
      </c>
      <c r="H612" s="55">
        <v>0</v>
      </c>
      <c r="I612" s="55">
        <v>0</v>
      </c>
      <c r="J612" s="55">
        <v>0</v>
      </c>
      <c r="K612" s="55">
        <v>0</v>
      </c>
      <c r="L612" s="55">
        <v>0</v>
      </c>
      <c r="M612" s="55">
        <v>0</v>
      </c>
      <c r="N612" s="55">
        <v>0</v>
      </c>
      <c r="O612" s="55">
        <v>0</v>
      </c>
      <c r="P612" s="1">
        <v>63</v>
      </c>
    </row>
    <row r="613" spans="1:16" ht="12.75">
      <c r="A613" t="s">
        <v>235</v>
      </c>
      <c r="B613" t="s">
        <v>1557</v>
      </c>
      <c r="C613" t="s">
        <v>1626</v>
      </c>
      <c r="D613" t="s">
        <v>1627</v>
      </c>
      <c r="E613" t="s">
        <v>1690</v>
      </c>
      <c r="F613" t="s">
        <v>1691</v>
      </c>
      <c r="G613" t="s">
        <v>1692</v>
      </c>
      <c r="H613" s="55">
        <v>155508.44</v>
      </c>
      <c r="I613" s="55">
        <v>6940105.44</v>
      </c>
      <c r="J613" s="55">
        <v>7248619.96</v>
      </c>
      <c r="K613" s="55">
        <v>-153006.08</v>
      </c>
      <c r="L613" s="55">
        <v>566118.13</v>
      </c>
      <c r="M613" s="55">
        <v>3265358.97</v>
      </c>
      <c r="N613" s="55">
        <v>3675968.66</v>
      </c>
      <c r="O613" s="55">
        <v>155508.44</v>
      </c>
      <c r="P613" s="1">
        <v>63</v>
      </c>
    </row>
    <row r="614" spans="1:16" ht="12.75">
      <c r="A614" t="s">
        <v>235</v>
      </c>
      <c r="B614" t="s">
        <v>1557</v>
      </c>
      <c r="C614" t="s">
        <v>1626</v>
      </c>
      <c r="D614" t="s">
        <v>1627</v>
      </c>
      <c r="E614" t="s">
        <v>1690</v>
      </c>
      <c r="F614" t="s">
        <v>1693</v>
      </c>
      <c r="G614" t="s">
        <v>1694</v>
      </c>
      <c r="H614" s="55">
        <v>-18310.69</v>
      </c>
      <c r="I614" s="55">
        <v>0</v>
      </c>
      <c r="J614" s="55">
        <v>0</v>
      </c>
      <c r="K614" s="55">
        <v>-18310.69</v>
      </c>
      <c r="L614" s="55">
        <v>-17832.29</v>
      </c>
      <c r="M614" s="55">
        <v>0</v>
      </c>
      <c r="N614" s="55">
        <v>478.4</v>
      </c>
      <c r="O614" s="55">
        <v>-18310.69</v>
      </c>
      <c r="P614" s="1">
        <v>63</v>
      </c>
    </row>
    <row r="615" spans="1:16" ht="12.75">
      <c r="A615" t="s">
        <v>235</v>
      </c>
      <c r="B615" t="s">
        <v>1557</v>
      </c>
      <c r="C615" t="s">
        <v>1626</v>
      </c>
      <c r="D615" t="s">
        <v>1627</v>
      </c>
      <c r="E615" t="s">
        <v>1690</v>
      </c>
      <c r="F615" t="s">
        <v>1695</v>
      </c>
      <c r="G615" t="s">
        <v>1696</v>
      </c>
      <c r="H615" s="55">
        <v>-2854.44</v>
      </c>
      <c r="I615" s="55">
        <v>0</v>
      </c>
      <c r="J615" s="55">
        <v>0</v>
      </c>
      <c r="K615" s="55">
        <v>-2854.44</v>
      </c>
      <c r="L615" s="55">
        <v>-2854.44</v>
      </c>
      <c r="M615" s="55">
        <v>0</v>
      </c>
      <c r="N615" s="55">
        <v>0</v>
      </c>
      <c r="O615" s="55">
        <v>-2854.44</v>
      </c>
      <c r="P615" s="1">
        <v>63</v>
      </c>
    </row>
    <row r="616" spans="1:16" ht="12.75">
      <c r="A616" t="s">
        <v>235</v>
      </c>
      <c r="B616" t="s">
        <v>1557</v>
      </c>
      <c r="C616" t="s">
        <v>1626</v>
      </c>
      <c r="D616" t="s">
        <v>1627</v>
      </c>
      <c r="E616" t="s">
        <v>1697</v>
      </c>
      <c r="F616" t="s">
        <v>1698</v>
      </c>
      <c r="G616" t="s">
        <v>1699</v>
      </c>
      <c r="H616" s="55">
        <v>-78644.53</v>
      </c>
      <c r="I616" s="55">
        <v>78780.88</v>
      </c>
      <c r="J616" s="55">
        <v>47048.93</v>
      </c>
      <c r="K616" s="55">
        <v>-46912.58</v>
      </c>
      <c r="L616" s="55">
        <v>-13205.23</v>
      </c>
      <c r="M616" s="55">
        <v>66847.21</v>
      </c>
      <c r="N616" s="55">
        <v>132286.51</v>
      </c>
      <c r="O616" s="55">
        <v>-78644.53</v>
      </c>
      <c r="P616" s="1">
        <v>63</v>
      </c>
    </row>
    <row r="617" spans="1:16" ht="12.75">
      <c r="A617" t="s">
        <v>235</v>
      </c>
      <c r="B617" t="s">
        <v>1557</v>
      </c>
      <c r="C617" t="s">
        <v>1626</v>
      </c>
      <c r="D617" t="s">
        <v>1627</v>
      </c>
      <c r="E617" t="s">
        <v>1697</v>
      </c>
      <c r="F617" t="s">
        <v>1700</v>
      </c>
      <c r="G617" t="s">
        <v>1701</v>
      </c>
      <c r="H617" s="55">
        <v>0</v>
      </c>
      <c r="I617" s="55">
        <v>727.89</v>
      </c>
      <c r="J617" s="55">
        <v>727.89</v>
      </c>
      <c r="K617" s="55">
        <v>0</v>
      </c>
      <c r="L617" s="55">
        <v>23.76</v>
      </c>
      <c r="M617" s="55">
        <v>454.92</v>
      </c>
      <c r="N617" s="55">
        <v>478.68</v>
      </c>
      <c r="O617" s="55">
        <v>0</v>
      </c>
      <c r="P617" s="1">
        <v>63</v>
      </c>
    </row>
    <row r="618" spans="1:16" ht="12.75">
      <c r="A618" t="s">
        <v>235</v>
      </c>
      <c r="B618" t="s">
        <v>1557</v>
      </c>
      <c r="C618" t="s">
        <v>1626</v>
      </c>
      <c r="D618" t="s">
        <v>1627</v>
      </c>
      <c r="E618" t="s">
        <v>1697</v>
      </c>
      <c r="F618" t="s">
        <v>1702</v>
      </c>
      <c r="G618" t="s">
        <v>1703</v>
      </c>
      <c r="H618" s="55">
        <v>1860.02</v>
      </c>
      <c r="I618" s="55">
        <v>5986.18</v>
      </c>
      <c r="J618" s="55">
        <v>7316.04</v>
      </c>
      <c r="K618" s="55">
        <v>530.16</v>
      </c>
      <c r="L618" s="55">
        <v>1808.46</v>
      </c>
      <c r="M618" s="55">
        <v>9596.86</v>
      </c>
      <c r="N618" s="55">
        <v>9545.3</v>
      </c>
      <c r="O618" s="55">
        <v>1860.02</v>
      </c>
      <c r="P618" s="1">
        <v>63</v>
      </c>
    </row>
    <row r="619" spans="1:16" ht="12.75">
      <c r="A619" t="s">
        <v>235</v>
      </c>
      <c r="B619" t="s">
        <v>1557</v>
      </c>
      <c r="C619" t="s">
        <v>1626</v>
      </c>
      <c r="D619" t="s">
        <v>1627</v>
      </c>
      <c r="E619" t="s">
        <v>1697</v>
      </c>
      <c r="F619" t="s">
        <v>1704</v>
      </c>
      <c r="G619" t="s">
        <v>1705</v>
      </c>
      <c r="H619" s="55">
        <v>87264.89</v>
      </c>
      <c r="I619" s="55">
        <v>620477.27</v>
      </c>
      <c r="J619" s="55">
        <v>630971</v>
      </c>
      <c r="K619" s="55">
        <v>76771.16</v>
      </c>
      <c r="L619" s="55">
        <v>259993.49</v>
      </c>
      <c r="M619" s="55">
        <v>622461.55</v>
      </c>
      <c r="N619" s="55">
        <v>795190.15</v>
      </c>
      <c r="O619" s="55">
        <v>87264.89</v>
      </c>
      <c r="P619" s="1">
        <v>63</v>
      </c>
    </row>
    <row r="620" spans="1:16" ht="12.75">
      <c r="A620" t="s">
        <v>235</v>
      </c>
      <c r="B620" t="s">
        <v>1557</v>
      </c>
      <c r="C620" t="s">
        <v>1626</v>
      </c>
      <c r="D620" t="s">
        <v>1627</v>
      </c>
      <c r="E620" t="s">
        <v>1697</v>
      </c>
      <c r="F620" t="s">
        <v>1706</v>
      </c>
      <c r="G620" t="s">
        <v>1707</v>
      </c>
      <c r="H620" s="55">
        <v>741.34</v>
      </c>
      <c r="I620" s="55">
        <v>30995.74</v>
      </c>
      <c r="J620" s="55">
        <v>30979.67</v>
      </c>
      <c r="K620" s="55">
        <v>757.41</v>
      </c>
      <c r="L620" s="55">
        <v>3303.99</v>
      </c>
      <c r="M620" s="55">
        <v>27271.43</v>
      </c>
      <c r="N620" s="55">
        <v>29834.08</v>
      </c>
      <c r="O620" s="55">
        <v>741.34</v>
      </c>
      <c r="P620" s="1">
        <v>63</v>
      </c>
    </row>
    <row r="621" spans="1:16" ht="12.75">
      <c r="A621" t="s">
        <v>235</v>
      </c>
      <c r="B621" t="s">
        <v>1557</v>
      </c>
      <c r="C621" t="s">
        <v>1626</v>
      </c>
      <c r="D621" t="s">
        <v>1627</v>
      </c>
      <c r="E621" t="s">
        <v>1697</v>
      </c>
      <c r="F621" t="s">
        <v>1708</v>
      </c>
      <c r="G621" t="s">
        <v>1709</v>
      </c>
      <c r="H621" s="55">
        <v>680</v>
      </c>
      <c r="I621" s="55">
        <v>186991.22</v>
      </c>
      <c r="J621" s="55">
        <v>185501.22</v>
      </c>
      <c r="K621" s="55">
        <v>2170</v>
      </c>
      <c r="L621" s="55">
        <v>12185</v>
      </c>
      <c r="M621" s="55">
        <v>93244.24</v>
      </c>
      <c r="N621" s="55">
        <v>104749.24</v>
      </c>
      <c r="O621" s="55">
        <v>680</v>
      </c>
      <c r="P621" s="1">
        <v>63</v>
      </c>
    </row>
    <row r="622" spans="1:16" ht="12.75">
      <c r="A622" t="s">
        <v>235</v>
      </c>
      <c r="B622" t="s">
        <v>1557</v>
      </c>
      <c r="C622" t="s">
        <v>1626</v>
      </c>
      <c r="D622" t="s">
        <v>1627</v>
      </c>
      <c r="E622" t="s">
        <v>1697</v>
      </c>
      <c r="F622" t="s">
        <v>1710</v>
      </c>
      <c r="G622" t="s">
        <v>1711</v>
      </c>
      <c r="H622" s="55">
        <v>257.3</v>
      </c>
      <c r="I622" s="55">
        <v>3376.5</v>
      </c>
      <c r="J622" s="55">
        <v>3423.8</v>
      </c>
      <c r="K622" s="55">
        <v>210</v>
      </c>
      <c r="L622" s="55">
        <v>759.71</v>
      </c>
      <c r="M622" s="55">
        <v>3736.68</v>
      </c>
      <c r="N622" s="55">
        <v>4239.09</v>
      </c>
      <c r="O622" s="55">
        <v>257.3</v>
      </c>
      <c r="P622" s="1">
        <v>63</v>
      </c>
    </row>
    <row r="623" spans="1:16" ht="12.75">
      <c r="A623" t="s">
        <v>235</v>
      </c>
      <c r="B623" t="s">
        <v>1557</v>
      </c>
      <c r="C623" t="s">
        <v>1626</v>
      </c>
      <c r="D623" t="s">
        <v>1627</v>
      </c>
      <c r="E623" t="s">
        <v>1697</v>
      </c>
      <c r="F623" t="s">
        <v>1712</v>
      </c>
      <c r="G623" t="s">
        <v>1713</v>
      </c>
      <c r="H623" s="55">
        <v>15369.04</v>
      </c>
      <c r="I623" s="55">
        <v>312889.84</v>
      </c>
      <c r="J623" s="55">
        <v>305854.08</v>
      </c>
      <c r="K623" s="55">
        <v>22404.8</v>
      </c>
      <c r="L623" s="55">
        <v>54926.36</v>
      </c>
      <c r="M623" s="55">
        <v>261819.18</v>
      </c>
      <c r="N623" s="55">
        <v>301376.5</v>
      </c>
      <c r="O623" s="55">
        <v>15369.04</v>
      </c>
      <c r="P623" s="1">
        <v>63</v>
      </c>
    </row>
    <row r="624" spans="1:16" ht="12.75">
      <c r="A624" t="s">
        <v>235</v>
      </c>
      <c r="B624" t="s">
        <v>1557</v>
      </c>
      <c r="C624" t="s">
        <v>1626</v>
      </c>
      <c r="D624" t="s">
        <v>1627</v>
      </c>
      <c r="E624" t="s">
        <v>1697</v>
      </c>
      <c r="F624" t="s">
        <v>1714</v>
      </c>
      <c r="G624" t="s">
        <v>1715</v>
      </c>
      <c r="H624" s="55">
        <v>0</v>
      </c>
      <c r="I624" s="55">
        <v>0</v>
      </c>
      <c r="J624" s="55">
        <v>0</v>
      </c>
      <c r="K624" s="55">
        <v>0</v>
      </c>
      <c r="L624" s="55">
        <v>0</v>
      </c>
      <c r="M624" s="55">
        <v>0</v>
      </c>
      <c r="N624" s="55">
        <v>0</v>
      </c>
      <c r="O624" s="55">
        <v>0</v>
      </c>
      <c r="P624" s="1">
        <v>63</v>
      </c>
    </row>
    <row r="625" spans="1:16" ht="12.75">
      <c r="A625" t="s">
        <v>235</v>
      </c>
      <c r="B625" t="s">
        <v>1557</v>
      </c>
      <c r="C625" t="s">
        <v>1626</v>
      </c>
      <c r="D625" t="s">
        <v>1627</v>
      </c>
      <c r="E625" t="s">
        <v>1697</v>
      </c>
      <c r="F625" t="s">
        <v>1716</v>
      </c>
      <c r="G625" t="s">
        <v>1717</v>
      </c>
      <c r="H625" s="55">
        <v>152940.39</v>
      </c>
      <c r="I625" s="55">
        <v>2451749.24</v>
      </c>
      <c r="J625" s="55">
        <v>2477030.59</v>
      </c>
      <c r="K625" s="55">
        <v>127659.04</v>
      </c>
      <c r="L625" s="55">
        <v>345187.9</v>
      </c>
      <c r="M625" s="55">
        <v>2419028.14</v>
      </c>
      <c r="N625" s="55">
        <v>2611275.65</v>
      </c>
      <c r="O625" s="55">
        <v>152940.39</v>
      </c>
      <c r="P625" s="1">
        <v>63</v>
      </c>
    </row>
    <row r="626" spans="1:16" ht="12.75">
      <c r="A626" t="s">
        <v>235</v>
      </c>
      <c r="B626" t="s">
        <v>1557</v>
      </c>
      <c r="C626" t="s">
        <v>1626</v>
      </c>
      <c r="D626" t="s">
        <v>1627</v>
      </c>
      <c r="E626" t="s">
        <v>1697</v>
      </c>
      <c r="F626" t="s">
        <v>1718</v>
      </c>
      <c r="G626" t="s">
        <v>1719</v>
      </c>
      <c r="H626" s="55">
        <v>0</v>
      </c>
      <c r="I626" s="55">
        <v>4280.68</v>
      </c>
      <c r="J626" s="55">
        <v>4280.68</v>
      </c>
      <c r="K626" s="55">
        <v>0</v>
      </c>
      <c r="L626" s="55">
        <v>0</v>
      </c>
      <c r="M626" s="55">
        <v>5961.91</v>
      </c>
      <c r="N626" s="55">
        <v>5961.91</v>
      </c>
      <c r="O626" s="55">
        <v>0</v>
      </c>
      <c r="P626" s="1">
        <v>63</v>
      </c>
    </row>
    <row r="627" spans="1:16" ht="12.75">
      <c r="A627" t="s">
        <v>235</v>
      </c>
      <c r="B627" t="s">
        <v>1557</v>
      </c>
      <c r="C627" t="s">
        <v>1626</v>
      </c>
      <c r="D627" t="s">
        <v>1627</v>
      </c>
      <c r="E627" t="s">
        <v>1697</v>
      </c>
      <c r="F627" t="s">
        <v>1720</v>
      </c>
      <c r="G627" t="s">
        <v>1721</v>
      </c>
      <c r="H627" s="55">
        <v>2963.04</v>
      </c>
      <c r="I627" s="55">
        <v>29354.36</v>
      </c>
      <c r="J627" s="55">
        <v>29915.82</v>
      </c>
      <c r="K627" s="55">
        <v>2401.58</v>
      </c>
      <c r="L627" s="55">
        <v>6775.96</v>
      </c>
      <c r="M627" s="55">
        <v>37444.48</v>
      </c>
      <c r="N627" s="55">
        <v>41257.4</v>
      </c>
      <c r="O627" s="55">
        <v>2963.04</v>
      </c>
      <c r="P627" s="1">
        <v>63</v>
      </c>
    </row>
    <row r="628" spans="1:16" ht="12.75">
      <c r="A628" t="s">
        <v>235</v>
      </c>
      <c r="B628" t="s">
        <v>1557</v>
      </c>
      <c r="C628" t="s">
        <v>1626</v>
      </c>
      <c r="D628" t="s">
        <v>1627</v>
      </c>
      <c r="E628" t="s">
        <v>1697</v>
      </c>
      <c r="F628" t="s">
        <v>1722</v>
      </c>
      <c r="G628" t="s">
        <v>1723</v>
      </c>
      <c r="H628" s="55">
        <v>0</v>
      </c>
      <c r="I628" s="55">
        <v>0</v>
      </c>
      <c r="J628" s="55">
        <v>0</v>
      </c>
      <c r="K628" s="55">
        <v>0</v>
      </c>
      <c r="L628" s="55">
        <v>0</v>
      </c>
      <c r="M628" s="55">
        <v>10057.24</v>
      </c>
      <c r="N628" s="55">
        <v>10057.24</v>
      </c>
      <c r="O628" s="55">
        <v>0</v>
      </c>
      <c r="P628" s="1">
        <v>63</v>
      </c>
    </row>
    <row r="629" spans="1:16" ht="12.75">
      <c r="A629" t="s">
        <v>235</v>
      </c>
      <c r="B629" t="s">
        <v>1557</v>
      </c>
      <c r="C629" t="s">
        <v>1626</v>
      </c>
      <c r="D629" t="s">
        <v>1627</v>
      </c>
      <c r="E629" t="s">
        <v>1697</v>
      </c>
      <c r="F629" t="s">
        <v>1724</v>
      </c>
      <c r="G629" t="s">
        <v>1725</v>
      </c>
      <c r="H629" s="55">
        <v>-758</v>
      </c>
      <c r="I629" s="55">
        <v>0</v>
      </c>
      <c r="J629" s="55">
        <v>0</v>
      </c>
      <c r="K629" s="55">
        <v>-758</v>
      </c>
      <c r="L629" s="55">
        <v>-758</v>
      </c>
      <c r="M629" s="55">
        <v>0</v>
      </c>
      <c r="N629" s="55">
        <v>0</v>
      </c>
      <c r="O629" s="55">
        <v>-758</v>
      </c>
      <c r="P629" s="1">
        <v>63</v>
      </c>
    </row>
    <row r="630" spans="1:16" ht="12.75">
      <c r="A630" t="s">
        <v>235</v>
      </c>
      <c r="B630" t="s">
        <v>1557</v>
      </c>
      <c r="C630" t="s">
        <v>1626</v>
      </c>
      <c r="D630" t="s">
        <v>1627</v>
      </c>
      <c r="E630" t="s">
        <v>1697</v>
      </c>
      <c r="F630" t="s">
        <v>1726</v>
      </c>
      <c r="G630" t="s">
        <v>1727</v>
      </c>
      <c r="H630" s="55">
        <v>-35</v>
      </c>
      <c r="I630" s="55">
        <v>0</v>
      </c>
      <c r="J630" s="55">
        <v>0</v>
      </c>
      <c r="K630" s="55">
        <v>-35</v>
      </c>
      <c r="L630" s="55">
        <v>0</v>
      </c>
      <c r="M630" s="55">
        <v>10057.24</v>
      </c>
      <c r="N630" s="55">
        <v>10092.24</v>
      </c>
      <c r="O630" s="55">
        <v>-35</v>
      </c>
      <c r="P630" s="1">
        <v>63</v>
      </c>
    </row>
    <row r="631" spans="1:16" ht="12.75">
      <c r="A631" t="s">
        <v>235</v>
      </c>
      <c r="B631" t="s">
        <v>1557</v>
      </c>
      <c r="C631" t="s">
        <v>1626</v>
      </c>
      <c r="D631" t="s">
        <v>1627</v>
      </c>
      <c r="E631" t="s">
        <v>1697</v>
      </c>
      <c r="F631" t="s">
        <v>1728</v>
      </c>
      <c r="G631" t="s">
        <v>1729</v>
      </c>
      <c r="H631" s="55">
        <v>0</v>
      </c>
      <c r="I631" s="55">
        <v>14540.59</v>
      </c>
      <c r="J631" s="55">
        <v>14540.59</v>
      </c>
      <c r="K631" s="55">
        <v>0</v>
      </c>
      <c r="L631" s="55">
        <v>6720.95</v>
      </c>
      <c r="M631" s="55">
        <v>364580.62</v>
      </c>
      <c r="N631" s="55">
        <v>371301.57</v>
      </c>
      <c r="O631" s="55">
        <v>0</v>
      </c>
      <c r="P631" s="1">
        <v>63</v>
      </c>
    </row>
    <row r="632" spans="1:16" ht="12.75">
      <c r="A632" t="s">
        <v>235</v>
      </c>
      <c r="B632" t="s">
        <v>1557</v>
      </c>
      <c r="C632" t="s">
        <v>1626</v>
      </c>
      <c r="D632" t="s">
        <v>1627</v>
      </c>
      <c r="E632" t="s">
        <v>1730</v>
      </c>
      <c r="F632" t="s">
        <v>1731</v>
      </c>
      <c r="G632" t="s">
        <v>1732</v>
      </c>
      <c r="H632" s="55">
        <v>0</v>
      </c>
      <c r="I632" s="55">
        <v>0</v>
      </c>
      <c r="J632" s="55">
        <v>0</v>
      </c>
      <c r="K632" s="55">
        <v>0</v>
      </c>
      <c r="L632" s="55">
        <v>0</v>
      </c>
      <c r="M632" s="55">
        <v>0</v>
      </c>
      <c r="N632" s="55">
        <v>0</v>
      </c>
      <c r="O632" s="55">
        <v>0</v>
      </c>
      <c r="P632" s="1">
        <v>63</v>
      </c>
    </row>
    <row r="633" spans="1:16" ht="12.75">
      <c r="A633" t="s">
        <v>235</v>
      </c>
      <c r="B633" t="s">
        <v>1557</v>
      </c>
      <c r="C633" t="s">
        <v>1626</v>
      </c>
      <c r="D633" t="s">
        <v>1627</v>
      </c>
      <c r="E633" t="s">
        <v>1730</v>
      </c>
      <c r="F633" t="s">
        <v>1733</v>
      </c>
      <c r="G633" t="s">
        <v>1734</v>
      </c>
      <c r="H633" s="55">
        <v>0</v>
      </c>
      <c r="I633" s="55">
        <v>764293</v>
      </c>
      <c r="J633" s="55">
        <v>764293</v>
      </c>
      <c r="K633" s="55">
        <v>0</v>
      </c>
      <c r="L633" s="55">
        <v>0</v>
      </c>
      <c r="M633" s="55">
        <v>815746</v>
      </c>
      <c r="N633" s="55">
        <v>815746</v>
      </c>
      <c r="O633" s="55">
        <v>0</v>
      </c>
      <c r="P633" s="1">
        <v>63</v>
      </c>
    </row>
    <row r="634" spans="1:16" ht="12.75">
      <c r="A634" t="s">
        <v>235</v>
      </c>
      <c r="B634" t="s">
        <v>1557</v>
      </c>
      <c r="C634" t="s">
        <v>1626</v>
      </c>
      <c r="D634" t="s">
        <v>1627</v>
      </c>
      <c r="E634" t="s">
        <v>1730</v>
      </c>
      <c r="F634" t="s">
        <v>1735</v>
      </c>
      <c r="G634" t="s">
        <v>1736</v>
      </c>
      <c r="H634" s="55">
        <v>-15158.72</v>
      </c>
      <c r="I634" s="55">
        <v>50004.11</v>
      </c>
      <c r="J634" s="55">
        <v>35033.78</v>
      </c>
      <c r="K634" s="55">
        <v>-188.39</v>
      </c>
      <c r="L634" s="55">
        <v>-188.39</v>
      </c>
      <c r="M634" s="55">
        <v>16888.59</v>
      </c>
      <c r="N634" s="55">
        <v>31858.92</v>
      </c>
      <c r="O634" s="55">
        <v>-15158.72</v>
      </c>
      <c r="P634" s="1">
        <v>63</v>
      </c>
    </row>
    <row r="635" spans="1:16" ht="12.75">
      <c r="A635" t="s">
        <v>235</v>
      </c>
      <c r="B635" t="s">
        <v>1557</v>
      </c>
      <c r="C635" t="s">
        <v>1626</v>
      </c>
      <c r="D635" t="s">
        <v>1627</v>
      </c>
      <c r="E635" t="s">
        <v>1730</v>
      </c>
      <c r="F635" t="s">
        <v>1737</v>
      </c>
      <c r="G635" t="s">
        <v>1738</v>
      </c>
      <c r="H635" s="55">
        <v>-202</v>
      </c>
      <c r="I635" s="55">
        <v>4304</v>
      </c>
      <c r="J635" s="55">
        <v>4573</v>
      </c>
      <c r="K635" s="55">
        <v>-471</v>
      </c>
      <c r="L635" s="55">
        <v>0</v>
      </c>
      <c r="M635" s="55">
        <v>3636</v>
      </c>
      <c r="N635" s="55">
        <v>3838</v>
      </c>
      <c r="O635" s="55">
        <v>-202</v>
      </c>
      <c r="P635" s="1">
        <v>63</v>
      </c>
    </row>
    <row r="636" spans="1:16" ht="12.75">
      <c r="A636" t="s">
        <v>235</v>
      </c>
      <c r="B636" t="s">
        <v>1557</v>
      </c>
      <c r="C636" t="s">
        <v>1626</v>
      </c>
      <c r="D636" t="s">
        <v>1627</v>
      </c>
      <c r="E636" t="s">
        <v>1730</v>
      </c>
      <c r="F636" t="s">
        <v>1739</v>
      </c>
      <c r="G636" t="s">
        <v>1740</v>
      </c>
      <c r="H636" s="55">
        <v>0</v>
      </c>
      <c r="I636" s="55">
        <v>0</v>
      </c>
      <c r="J636" s="55">
        <v>0</v>
      </c>
      <c r="K636" s="55">
        <v>0</v>
      </c>
      <c r="L636" s="55">
        <v>0</v>
      </c>
      <c r="M636" s="55">
        <v>0</v>
      </c>
      <c r="N636" s="55">
        <v>0</v>
      </c>
      <c r="O636" s="55">
        <v>0</v>
      </c>
      <c r="P636" s="1">
        <v>63</v>
      </c>
    </row>
    <row r="637" spans="1:16" ht="12.75">
      <c r="A637" t="s">
        <v>235</v>
      </c>
      <c r="B637" t="s">
        <v>1557</v>
      </c>
      <c r="C637" t="s">
        <v>1626</v>
      </c>
      <c r="D637" t="s">
        <v>1627</v>
      </c>
      <c r="E637" t="s">
        <v>1730</v>
      </c>
      <c r="F637" t="s">
        <v>1741</v>
      </c>
      <c r="G637" t="s">
        <v>1742</v>
      </c>
      <c r="H637" s="55">
        <v>-297480.43</v>
      </c>
      <c r="I637" s="55">
        <v>87108749.31</v>
      </c>
      <c r="J637" s="55">
        <v>86815471.95</v>
      </c>
      <c r="K637" s="55">
        <v>-4203.07</v>
      </c>
      <c r="L637" s="55">
        <v>-18678.31</v>
      </c>
      <c r="M637" s="55">
        <v>85371781.09</v>
      </c>
      <c r="N637" s="55">
        <v>85650583.21</v>
      </c>
      <c r="O637" s="55">
        <v>-297480.43</v>
      </c>
      <c r="P637" s="1">
        <v>63</v>
      </c>
    </row>
    <row r="638" spans="1:16" ht="12.75">
      <c r="A638" t="s">
        <v>235</v>
      </c>
      <c r="B638" t="s">
        <v>1557</v>
      </c>
      <c r="C638" t="s">
        <v>1626</v>
      </c>
      <c r="D638" t="s">
        <v>1627</v>
      </c>
      <c r="E638" t="s">
        <v>1730</v>
      </c>
      <c r="F638" t="s">
        <v>1743</v>
      </c>
      <c r="G638" t="s">
        <v>1744</v>
      </c>
      <c r="H638" s="55">
        <v>-399034.74</v>
      </c>
      <c r="I638" s="55">
        <v>0</v>
      </c>
      <c r="J638" s="55">
        <v>151042.99</v>
      </c>
      <c r="K638" s="55">
        <v>-550077.73</v>
      </c>
      <c r="L638" s="55">
        <v>-1277533.25</v>
      </c>
      <c r="M638" s="55">
        <v>0</v>
      </c>
      <c r="N638" s="55">
        <v>-878498.51</v>
      </c>
      <c r="O638" s="55">
        <v>-399034.74</v>
      </c>
      <c r="P638" s="1">
        <v>63</v>
      </c>
    </row>
    <row r="639" spans="1:16" ht="12.75">
      <c r="A639" t="s">
        <v>235</v>
      </c>
      <c r="B639" t="s">
        <v>1557</v>
      </c>
      <c r="C639" t="s">
        <v>1626</v>
      </c>
      <c r="D639" t="s">
        <v>1627</v>
      </c>
      <c r="E639" t="s">
        <v>1730</v>
      </c>
      <c r="F639" t="s">
        <v>1745</v>
      </c>
      <c r="G639" t="s">
        <v>1746</v>
      </c>
      <c r="H639" s="55">
        <v>-239139.5</v>
      </c>
      <c r="I639" s="55">
        <v>0</v>
      </c>
      <c r="J639" s="55">
        <v>-28903.68</v>
      </c>
      <c r="K639" s="55">
        <v>-210235.82</v>
      </c>
      <c r="L639" s="55">
        <v>-1517591.28</v>
      </c>
      <c r="M639" s="55">
        <v>0</v>
      </c>
      <c r="N639" s="55">
        <v>-1278451.78</v>
      </c>
      <c r="O639" s="55">
        <v>-239139.5</v>
      </c>
      <c r="P639" s="1">
        <v>63</v>
      </c>
    </row>
    <row r="640" spans="1:16" ht="12.75">
      <c r="A640" t="s">
        <v>235</v>
      </c>
      <c r="B640" t="s">
        <v>1557</v>
      </c>
      <c r="C640" t="s">
        <v>1626</v>
      </c>
      <c r="D640" t="s">
        <v>1627</v>
      </c>
      <c r="E640" t="s">
        <v>1730</v>
      </c>
      <c r="F640" t="s">
        <v>1747</v>
      </c>
      <c r="G640" t="s">
        <v>1748</v>
      </c>
      <c r="H640" s="55">
        <v>-124625.47</v>
      </c>
      <c r="I640" s="55">
        <v>0</v>
      </c>
      <c r="J640" s="55">
        <v>-124538.56</v>
      </c>
      <c r="K640" s="55">
        <v>-86.91</v>
      </c>
      <c r="L640" s="55">
        <v>-489704.56</v>
      </c>
      <c r="M640" s="55">
        <v>0</v>
      </c>
      <c r="N640" s="55">
        <v>-365079.09</v>
      </c>
      <c r="O640" s="55">
        <v>-124625.47</v>
      </c>
      <c r="P640" s="1">
        <v>63</v>
      </c>
    </row>
    <row r="641" spans="1:16" ht="12.75">
      <c r="A641" t="s">
        <v>235</v>
      </c>
      <c r="B641" t="s">
        <v>1557</v>
      </c>
      <c r="C641" t="s">
        <v>1626</v>
      </c>
      <c r="D641" t="s">
        <v>1627</v>
      </c>
      <c r="E641" t="s">
        <v>1730</v>
      </c>
      <c r="F641" t="s">
        <v>1749</v>
      </c>
      <c r="G641" t="s">
        <v>1750</v>
      </c>
      <c r="H641" s="55">
        <v>0</v>
      </c>
      <c r="I641" s="55">
        <v>0</v>
      </c>
      <c r="J641" s="55">
        <v>0</v>
      </c>
      <c r="K641" s="55">
        <v>0</v>
      </c>
      <c r="L641" s="55">
        <v>0</v>
      </c>
      <c r="M641" s="55">
        <v>0</v>
      </c>
      <c r="N641" s="55">
        <v>0</v>
      </c>
      <c r="O641" s="55">
        <v>0</v>
      </c>
      <c r="P641" s="1">
        <v>63</v>
      </c>
    </row>
    <row r="642" spans="1:16" ht="12.75">
      <c r="A642" t="s">
        <v>235</v>
      </c>
      <c r="B642" t="s">
        <v>1557</v>
      </c>
      <c r="C642" t="s">
        <v>1626</v>
      </c>
      <c r="D642" t="s">
        <v>1627</v>
      </c>
      <c r="E642" t="s">
        <v>1730</v>
      </c>
      <c r="F642" t="s">
        <v>1751</v>
      </c>
      <c r="G642" t="s">
        <v>1752</v>
      </c>
      <c r="H642" s="55">
        <v>0</v>
      </c>
      <c r="I642" s="55">
        <v>0</v>
      </c>
      <c r="J642" s="55">
        <v>0</v>
      </c>
      <c r="K642" s="55">
        <v>0</v>
      </c>
      <c r="L642" s="55">
        <v>0</v>
      </c>
      <c r="M642" s="55">
        <v>428006.89</v>
      </c>
      <c r="N642" s="55">
        <v>428006.89</v>
      </c>
      <c r="O642" s="55">
        <v>0</v>
      </c>
      <c r="P642" s="1">
        <v>63</v>
      </c>
    </row>
    <row r="643" spans="1:16" ht="12.75">
      <c r="A643" t="s">
        <v>235</v>
      </c>
      <c r="B643" t="s">
        <v>1557</v>
      </c>
      <c r="C643" t="s">
        <v>1626</v>
      </c>
      <c r="D643" t="s">
        <v>1627</v>
      </c>
      <c r="E643" t="s">
        <v>1730</v>
      </c>
      <c r="F643" t="s">
        <v>1753</v>
      </c>
      <c r="G643" t="s">
        <v>1754</v>
      </c>
      <c r="H643" s="55">
        <v>0</v>
      </c>
      <c r="I643" s="55">
        <v>0</v>
      </c>
      <c r="J643" s="55">
        <v>0</v>
      </c>
      <c r="K643" s="55">
        <v>0</v>
      </c>
      <c r="L643" s="55">
        <v>0</v>
      </c>
      <c r="M643" s="55">
        <v>933695.58</v>
      </c>
      <c r="N643" s="55">
        <v>933695.58</v>
      </c>
      <c r="O643" s="55">
        <v>0</v>
      </c>
      <c r="P643" s="1">
        <v>63</v>
      </c>
    </row>
    <row r="644" spans="1:16" ht="12.75">
      <c r="A644" t="s">
        <v>229</v>
      </c>
      <c r="B644" t="s">
        <v>1557</v>
      </c>
      <c r="C644" t="s">
        <v>1626</v>
      </c>
      <c r="D644" t="s">
        <v>1755</v>
      </c>
      <c r="E644" t="s">
        <v>1756</v>
      </c>
      <c r="F644" t="s">
        <v>1757</v>
      </c>
      <c r="G644" t="s">
        <v>1758</v>
      </c>
      <c r="H644" s="55">
        <v>0</v>
      </c>
      <c r="I644" s="55">
        <v>88535226.02</v>
      </c>
      <c r="J644" s="55">
        <v>88535226.02</v>
      </c>
      <c r="K644" s="55">
        <v>0</v>
      </c>
      <c r="L644" s="55">
        <v>0</v>
      </c>
      <c r="M644" s="55">
        <v>124957306.31</v>
      </c>
      <c r="N644" s="55">
        <v>124957306.31</v>
      </c>
      <c r="O644" s="55">
        <v>0</v>
      </c>
      <c r="P644" s="1">
        <v>28</v>
      </c>
    </row>
    <row r="645" spans="1:16" ht="12.75">
      <c r="A645" t="s">
        <v>229</v>
      </c>
      <c r="B645" t="s">
        <v>1557</v>
      </c>
      <c r="C645" t="s">
        <v>1626</v>
      </c>
      <c r="D645" t="s">
        <v>1755</v>
      </c>
      <c r="E645" t="s">
        <v>1756</v>
      </c>
      <c r="F645" t="s">
        <v>1759</v>
      </c>
      <c r="G645" t="s">
        <v>1760</v>
      </c>
      <c r="H645" s="55">
        <v>0</v>
      </c>
      <c r="I645" s="55">
        <v>2132000000</v>
      </c>
      <c r="J645" s="55">
        <v>2132000000</v>
      </c>
      <c r="K645" s="55">
        <v>0</v>
      </c>
      <c r="L645" s="55">
        <v>0</v>
      </c>
      <c r="M645" s="55">
        <v>2181950000</v>
      </c>
      <c r="N645" s="55">
        <v>2181950000</v>
      </c>
      <c r="O645" s="55">
        <v>0</v>
      </c>
      <c r="P645" s="1">
        <v>28</v>
      </c>
    </row>
    <row r="646" spans="1:16" ht="12.75">
      <c r="A646" t="s">
        <v>229</v>
      </c>
      <c r="B646" t="s">
        <v>1557</v>
      </c>
      <c r="C646" t="s">
        <v>1626</v>
      </c>
      <c r="D646" t="s">
        <v>1755</v>
      </c>
      <c r="E646" t="s">
        <v>1761</v>
      </c>
      <c r="F646" t="s">
        <v>1762</v>
      </c>
      <c r="G646" t="s">
        <v>1763</v>
      </c>
      <c r="H646" s="55">
        <v>0</v>
      </c>
      <c r="I646" s="55">
        <v>52983.04</v>
      </c>
      <c r="J646" s="55">
        <v>51168.04</v>
      </c>
      <c r="K646" s="55">
        <v>1815</v>
      </c>
      <c r="L646" s="55">
        <v>0</v>
      </c>
      <c r="M646" s="55">
        <v>30927.79</v>
      </c>
      <c r="N646" s="55">
        <v>30927.79</v>
      </c>
      <c r="O646" s="55">
        <v>0</v>
      </c>
      <c r="P646" s="1">
        <v>28</v>
      </c>
    </row>
    <row r="647" spans="1:16" ht="12.75">
      <c r="A647" t="s">
        <v>229</v>
      </c>
      <c r="B647" t="s">
        <v>1557</v>
      </c>
      <c r="C647" t="s">
        <v>1626</v>
      </c>
      <c r="D647" t="s">
        <v>1755</v>
      </c>
      <c r="E647" t="s">
        <v>1764</v>
      </c>
      <c r="F647" t="s">
        <v>1764</v>
      </c>
      <c r="G647" t="s">
        <v>1765</v>
      </c>
      <c r="H647" s="55">
        <v>0</v>
      </c>
      <c r="I647" s="55">
        <v>1101092967.27</v>
      </c>
      <c r="J647" s="55">
        <v>1101092967.27</v>
      </c>
      <c r="K647" s="55">
        <v>0</v>
      </c>
      <c r="L647" s="55">
        <v>0</v>
      </c>
      <c r="M647" s="55">
        <v>1032259962.44</v>
      </c>
      <c r="N647" s="55">
        <v>1032259962.44</v>
      </c>
      <c r="O647" s="55">
        <v>0</v>
      </c>
      <c r="P647" s="1">
        <v>28</v>
      </c>
    </row>
    <row r="648" spans="1:16" ht="12.75">
      <c r="A648" t="s">
        <v>229</v>
      </c>
      <c r="B648" t="s">
        <v>1557</v>
      </c>
      <c r="C648" t="s">
        <v>1626</v>
      </c>
      <c r="D648" t="s">
        <v>1755</v>
      </c>
      <c r="E648" t="s">
        <v>1766</v>
      </c>
      <c r="F648" t="s">
        <v>1766</v>
      </c>
      <c r="G648" t="s">
        <v>1767</v>
      </c>
      <c r="H648" s="55">
        <v>0</v>
      </c>
      <c r="I648" s="55">
        <v>63697240.43</v>
      </c>
      <c r="J648" s="55">
        <v>63697240.43</v>
      </c>
      <c r="K648" s="55">
        <v>0</v>
      </c>
      <c r="L648" s="55">
        <v>0</v>
      </c>
      <c r="M648" s="55">
        <v>62110093.33</v>
      </c>
      <c r="N648" s="55">
        <v>62110093.33</v>
      </c>
      <c r="O648" s="55">
        <v>0</v>
      </c>
      <c r="P648" s="1">
        <v>28</v>
      </c>
    </row>
    <row r="649" spans="1:16" ht="12.75">
      <c r="A649" t="s">
        <v>229</v>
      </c>
      <c r="B649" t="s">
        <v>1557</v>
      </c>
      <c r="C649" t="s">
        <v>1626</v>
      </c>
      <c r="D649" t="s">
        <v>1755</v>
      </c>
      <c r="E649" t="s">
        <v>1768</v>
      </c>
      <c r="F649" t="s">
        <v>1768</v>
      </c>
      <c r="G649" t="s">
        <v>1769</v>
      </c>
      <c r="H649" s="55">
        <v>0</v>
      </c>
      <c r="I649" s="55">
        <v>2350137873.19</v>
      </c>
      <c r="J649" s="55">
        <v>2350137873.19</v>
      </c>
      <c r="K649" s="55">
        <v>0</v>
      </c>
      <c r="L649" s="55">
        <v>0</v>
      </c>
      <c r="M649" s="55">
        <v>2075480524.18</v>
      </c>
      <c r="N649" s="55">
        <v>2075480524.18</v>
      </c>
      <c r="O649" s="55">
        <v>0</v>
      </c>
      <c r="P649" s="1">
        <v>28</v>
      </c>
    </row>
    <row r="650" spans="1:16" ht="12.75">
      <c r="A650" t="s">
        <v>229</v>
      </c>
      <c r="B650" t="s">
        <v>1557</v>
      </c>
      <c r="C650" t="s">
        <v>1626</v>
      </c>
      <c r="D650" t="s">
        <v>1755</v>
      </c>
      <c r="E650" t="s">
        <v>1770</v>
      </c>
      <c r="F650" t="s">
        <v>1770</v>
      </c>
      <c r="G650" t="s">
        <v>1771</v>
      </c>
      <c r="H650" s="55">
        <v>40</v>
      </c>
      <c r="I650" s="55">
        <v>0</v>
      </c>
      <c r="J650" s="55">
        <v>0</v>
      </c>
      <c r="K650" s="55">
        <v>40</v>
      </c>
      <c r="L650" s="55">
        <v>40</v>
      </c>
      <c r="M650" s="55">
        <v>0</v>
      </c>
      <c r="N650" s="55">
        <v>0</v>
      </c>
      <c r="O650" s="55">
        <v>40</v>
      </c>
      <c r="P650" s="1">
        <v>28</v>
      </c>
    </row>
    <row r="651" spans="1:16" ht="12.75">
      <c r="A651" t="s">
        <v>229</v>
      </c>
      <c r="B651" t="s">
        <v>1557</v>
      </c>
      <c r="C651" t="s">
        <v>1626</v>
      </c>
      <c r="D651" t="s">
        <v>1755</v>
      </c>
      <c r="E651" t="s">
        <v>1772</v>
      </c>
      <c r="F651" t="s">
        <v>1772</v>
      </c>
      <c r="G651" t="s">
        <v>1773</v>
      </c>
      <c r="H651" s="55">
        <v>0</v>
      </c>
      <c r="I651" s="55">
        <v>323023.79</v>
      </c>
      <c r="J651" s="55">
        <v>323023.79</v>
      </c>
      <c r="K651" s="55">
        <v>0</v>
      </c>
      <c r="L651" s="55">
        <v>0</v>
      </c>
      <c r="M651" s="55">
        <v>391442.08</v>
      </c>
      <c r="N651" s="55">
        <v>391442.08</v>
      </c>
      <c r="O651" s="55">
        <v>0</v>
      </c>
      <c r="P651" s="1">
        <v>28</v>
      </c>
    </row>
    <row r="652" spans="1:16" ht="12.75">
      <c r="A652" t="s">
        <v>229</v>
      </c>
      <c r="B652" t="s">
        <v>1557</v>
      </c>
      <c r="C652" t="s">
        <v>1626</v>
      </c>
      <c r="D652" t="s">
        <v>1755</v>
      </c>
      <c r="E652" t="s">
        <v>1774</v>
      </c>
      <c r="F652" t="s">
        <v>1775</v>
      </c>
      <c r="G652" t="s">
        <v>1776</v>
      </c>
      <c r="H652" s="55">
        <v>147093855.01</v>
      </c>
      <c r="I652" s="55">
        <v>133551382.6</v>
      </c>
      <c r="J652" s="55">
        <v>147093855.01</v>
      </c>
      <c r="K652" s="55">
        <v>133551382.6</v>
      </c>
      <c r="L652" s="55">
        <v>138052949</v>
      </c>
      <c r="M652" s="55">
        <v>147093855.01</v>
      </c>
      <c r="N652" s="55">
        <v>138052949</v>
      </c>
      <c r="O652" s="55">
        <v>147093855.01</v>
      </c>
      <c r="P652" s="1">
        <v>28</v>
      </c>
    </row>
    <row r="653" spans="1:16" ht="12.75">
      <c r="A653" t="s">
        <v>229</v>
      </c>
      <c r="B653" t="s">
        <v>1557</v>
      </c>
      <c r="C653" t="s">
        <v>1626</v>
      </c>
      <c r="D653" t="s">
        <v>1777</v>
      </c>
      <c r="E653" t="s">
        <v>1778</v>
      </c>
      <c r="F653" t="s">
        <v>1778</v>
      </c>
      <c r="G653" t="s">
        <v>1779</v>
      </c>
      <c r="H653" s="55">
        <v>0</v>
      </c>
      <c r="I653" s="55">
        <v>135159371.57</v>
      </c>
      <c r="J653" s="55">
        <v>135159371.57</v>
      </c>
      <c r="K653" s="55">
        <v>0</v>
      </c>
      <c r="L653" s="55">
        <v>0</v>
      </c>
      <c r="M653" s="55">
        <v>182582071.1</v>
      </c>
      <c r="N653" s="55">
        <v>182582071.1</v>
      </c>
      <c r="O653" s="55">
        <v>0</v>
      </c>
      <c r="P653" s="1">
        <v>40</v>
      </c>
    </row>
    <row r="654" spans="1:16" ht="12.75">
      <c r="A654" t="s">
        <v>229</v>
      </c>
      <c r="B654" t="s">
        <v>1557</v>
      </c>
      <c r="C654" t="s">
        <v>1626</v>
      </c>
      <c r="D654" t="s">
        <v>1777</v>
      </c>
      <c r="E654" t="s">
        <v>1780</v>
      </c>
      <c r="F654" t="s">
        <v>1780</v>
      </c>
      <c r="G654" t="s">
        <v>1781</v>
      </c>
      <c r="H654" s="55">
        <v>-575.1</v>
      </c>
      <c r="I654" s="55">
        <v>1027462.45</v>
      </c>
      <c r="J654" s="55">
        <v>1024634.85</v>
      </c>
      <c r="K654" s="55">
        <v>2252.5</v>
      </c>
      <c r="L654" s="55">
        <v>0</v>
      </c>
      <c r="M654" s="55">
        <v>191503586.16</v>
      </c>
      <c r="N654" s="55">
        <v>191504161.26</v>
      </c>
      <c r="O654" s="55">
        <v>-575.1</v>
      </c>
      <c r="P654" s="1">
        <v>40</v>
      </c>
    </row>
    <row r="655" spans="1:16" ht="12.75">
      <c r="A655" t="s">
        <v>229</v>
      </c>
      <c r="B655" t="s">
        <v>1557</v>
      </c>
      <c r="C655" t="s">
        <v>1626</v>
      </c>
      <c r="D655" t="s">
        <v>1777</v>
      </c>
      <c r="E655" t="s">
        <v>1782</v>
      </c>
      <c r="F655" t="s">
        <v>1782</v>
      </c>
      <c r="G655" t="s">
        <v>1783</v>
      </c>
      <c r="H655" s="55">
        <v>0</v>
      </c>
      <c r="I655" s="55">
        <v>4810009684.09</v>
      </c>
      <c r="J655" s="55">
        <v>4810009684.09</v>
      </c>
      <c r="K655" s="55">
        <v>0</v>
      </c>
      <c r="L655" s="55">
        <v>0</v>
      </c>
      <c r="M655" s="55">
        <v>4337437877.5</v>
      </c>
      <c r="N655" s="55">
        <v>4337437877.5</v>
      </c>
      <c r="O655" s="55">
        <v>0</v>
      </c>
      <c r="P655" s="1">
        <v>40</v>
      </c>
    </row>
    <row r="656" spans="1:16" ht="12.75">
      <c r="A656" t="s">
        <v>229</v>
      </c>
      <c r="B656" t="s">
        <v>1557</v>
      </c>
      <c r="C656" t="s">
        <v>1626</v>
      </c>
      <c r="D656" t="s">
        <v>1777</v>
      </c>
      <c r="E656" t="s">
        <v>1784</v>
      </c>
      <c r="F656" t="s">
        <v>1784</v>
      </c>
      <c r="G656" t="s">
        <v>1785</v>
      </c>
      <c r="H656" s="55">
        <v>0</v>
      </c>
      <c r="I656" s="55">
        <v>0</v>
      </c>
      <c r="J656" s="55">
        <v>0</v>
      </c>
      <c r="K656" s="55">
        <v>0</v>
      </c>
      <c r="L656" s="55">
        <v>0</v>
      </c>
      <c r="M656" s="55">
        <v>0</v>
      </c>
      <c r="N656" s="55">
        <v>0</v>
      </c>
      <c r="O656" s="55">
        <v>0</v>
      </c>
      <c r="P656" s="1">
        <v>40</v>
      </c>
    </row>
    <row r="657" spans="1:16" ht="12.75">
      <c r="A657" t="s">
        <v>229</v>
      </c>
      <c r="B657" t="s">
        <v>1557</v>
      </c>
      <c r="C657" t="s">
        <v>1626</v>
      </c>
      <c r="D657" t="s">
        <v>1777</v>
      </c>
      <c r="E657" t="s">
        <v>1786</v>
      </c>
      <c r="F657" t="s">
        <v>1786</v>
      </c>
      <c r="G657" t="s">
        <v>1787</v>
      </c>
      <c r="H657" s="55">
        <v>0</v>
      </c>
      <c r="I657" s="55">
        <v>1286517811.01</v>
      </c>
      <c r="J657" s="55">
        <v>1286517811.01</v>
      </c>
      <c r="K657" s="55">
        <v>0</v>
      </c>
      <c r="L657" s="55">
        <v>0</v>
      </c>
      <c r="M657" s="55">
        <v>1508602091.9</v>
      </c>
      <c r="N657" s="55">
        <v>1508602091.9</v>
      </c>
      <c r="O657" s="55">
        <v>0</v>
      </c>
      <c r="P657" s="1">
        <v>40</v>
      </c>
    </row>
    <row r="658" spans="1:16" ht="12.75">
      <c r="A658" t="s">
        <v>229</v>
      </c>
      <c r="B658" t="s">
        <v>1557</v>
      </c>
      <c r="C658" t="s">
        <v>1626</v>
      </c>
      <c r="D658" t="s">
        <v>1777</v>
      </c>
      <c r="E658" t="s">
        <v>1788</v>
      </c>
      <c r="F658" t="s">
        <v>1788</v>
      </c>
      <c r="G658" t="s">
        <v>1789</v>
      </c>
      <c r="H658" s="55">
        <v>0</v>
      </c>
      <c r="I658" s="55">
        <v>221290285.99</v>
      </c>
      <c r="J658" s="55">
        <v>221290285.99</v>
      </c>
      <c r="K658" s="55">
        <v>0</v>
      </c>
      <c r="L658" s="55">
        <v>0</v>
      </c>
      <c r="M658" s="55">
        <v>210589734.59</v>
      </c>
      <c r="N658" s="55">
        <v>210589734.59</v>
      </c>
      <c r="O658" s="55">
        <v>0</v>
      </c>
      <c r="P658" s="1">
        <v>40</v>
      </c>
    </row>
    <row r="659" spans="1:16" ht="12.75">
      <c r="A659" t="s">
        <v>229</v>
      </c>
      <c r="B659" t="s">
        <v>1557</v>
      </c>
      <c r="C659" t="s">
        <v>1626</v>
      </c>
      <c r="D659" t="s">
        <v>1777</v>
      </c>
      <c r="E659" t="s">
        <v>1790</v>
      </c>
      <c r="F659" t="s">
        <v>1790</v>
      </c>
      <c r="G659" t="s">
        <v>1791</v>
      </c>
      <c r="H659" s="55">
        <v>0</v>
      </c>
      <c r="I659" s="55">
        <v>0</v>
      </c>
      <c r="J659" s="55">
        <v>0</v>
      </c>
      <c r="K659" s="55">
        <v>0</v>
      </c>
      <c r="L659" s="55">
        <v>0</v>
      </c>
      <c r="M659" s="55">
        <v>100000</v>
      </c>
      <c r="N659" s="55">
        <v>100000</v>
      </c>
      <c r="O659" s="55">
        <v>0</v>
      </c>
      <c r="P659" s="1">
        <v>40</v>
      </c>
    </row>
    <row r="660" spans="1:16" ht="12.75">
      <c r="A660" t="s">
        <v>229</v>
      </c>
      <c r="B660" t="s">
        <v>1557</v>
      </c>
      <c r="C660" t="s">
        <v>1626</v>
      </c>
      <c r="D660" t="s">
        <v>1777</v>
      </c>
      <c r="E660" t="s">
        <v>1792</v>
      </c>
      <c r="F660" t="s">
        <v>1792</v>
      </c>
      <c r="G660" t="s">
        <v>1793</v>
      </c>
      <c r="H660" s="55">
        <v>0</v>
      </c>
      <c r="I660" s="55">
        <v>1159414848.34</v>
      </c>
      <c r="J660" s="55">
        <v>1159414848.34</v>
      </c>
      <c r="K660" s="55">
        <v>0</v>
      </c>
      <c r="L660" s="55">
        <v>0</v>
      </c>
      <c r="M660" s="55">
        <v>1138749925.87</v>
      </c>
      <c r="N660" s="55">
        <v>1138749925.87</v>
      </c>
      <c r="O660" s="55">
        <v>0</v>
      </c>
      <c r="P660" s="1">
        <v>40</v>
      </c>
    </row>
    <row r="661" spans="1:16" ht="12.75">
      <c r="A661" t="s">
        <v>229</v>
      </c>
      <c r="B661" t="s">
        <v>1557</v>
      </c>
      <c r="C661" t="s">
        <v>1626</v>
      </c>
      <c r="D661" t="s">
        <v>1777</v>
      </c>
      <c r="E661" t="s">
        <v>1794</v>
      </c>
      <c r="F661" t="s">
        <v>1794</v>
      </c>
      <c r="G661" t="s">
        <v>1795</v>
      </c>
      <c r="H661" s="55">
        <v>0</v>
      </c>
      <c r="I661" s="55">
        <v>7705395.37</v>
      </c>
      <c r="J661" s="55">
        <v>7705395.37</v>
      </c>
      <c r="K661" s="55">
        <v>0</v>
      </c>
      <c r="L661" s="55">
        <v>0</v>
      </c>
      <c r="M661" s="55">
        <v>7407106.7</v>
      </c>
      <c r="N661" s="55">
        <v>7407106.7</v>
      </c>
      <c r="O661" s="55">
        <v>0</v>
      </c>
      <c r="P661" s="1">
        <v>40</v>
      </c>
    </row>
    <row r="662" spans="1:16" ht="12.75">
      <c r="A662" t="s">
        <v>229</v>
      </c>
      <c r="B662" t="s">
        <v>1557</v>
      </c>
      <c r="C662" t="s">
        <v>1626</v>
      </c>
      <c r="D662" t="s">
        <v>1796</v>
      </c>
      <c r="E662" t="s">
        <v>1797</v>
      </c>
      <c r="F662" t="s">
        <v>1797</v>
      </c>
      <c r="G662" t="s">
        <v>1798</v>
      </c>
      <c r="H662" s="55">
        <v>204572.48</v>
      </c>
      <c r="I662" s="55">
        <v>883605.52</v>
      </c>
      <c r="J662" s="55">
        <v>902045.45</v>
      </c>
      <c r="K662" s="55">
        <v>186132.55</v>
      </c>
      <c r="L662" s="55">
        <v>227983.08</v>
      </c>
      <c r="M662" s="55">
        <v>824838.86</v>
      </c>
      <c r="N662" s="55">
        <v>848249.46</v>
      </c>
      <c r="O662" s="55">
        <v>204572.48</v>
      </c>
      <c r="P662" s="1">
        <v>28</v>
      </c>
    </row>
    <row r="663" spans="1:16" ht="12.75">
      <c r="A663" t="s">
        <v>229</v>
      </c>
      <c r="B663" t="s">
        <v>1557</v>
      </c>
      <c r="C663" t="s">
        <v>1626</v>
      </c>
      <c r="D663" t="s">
        <v>1799</v>
      </c>
      <c r="E663" t="s">
        <v>1800</v>
      </c>
      <c r="F663" t="s">
        <v>1800</v>
      </c>
      <c r="G663" t="s">
        <v>1801</v>
      </c>
      <c r="H663" s="55">
        <v>0</v>
      </c>
      <c r="I663" s="55">
        <v>0</v>
      </c>
      <c r="J663" s="55">
        <v>0</v>
      </c>
      <c r="K663" s="55">
        <v>0</v>
      </c>
      <c r="L663" s="55">
        <v>0</v>
      </c>
      <c r="M663" s="55">
        <v>0</v>
      </c>
      <c r="N663" s="55">
        <v>0</v>
      </c>
      <c r="O663" s="55">
        <v>0</v>
      </c>
      <c r="P663" s="1">
        <v>63</v>
      </c>
    </row>
    <row r="664" spans="1:16" ht="12.75">
      <c r="A664" t="s">
        <v>235</v>
      </c>
      <c r="B664" t="s">
        <v>1557</v>
      </c>
      <c r="C664" t="s">
        <v>1802</v>
      </c>
      <c r="D664" t="s">
        <v>1803</v>
      </c>
      <c r="E664" t="s">
        <v>1804</v>
      </c>
      <c r="F664" t="s">
        <v>1805</v>
      </c>
      <c r="G664" t="s">
        <v>1806</v>
      </c>
      <c r="H664" s="55">
        <v>0</v>
      </c>
      <c r="I664" s="55">
        <v>0</v>
      </c>
      <c r="J664" s="55">
        <v>0</v>
      </c>
      <c r="K664" s="55">
        <v>0</v>
      </c>
      <c r="L664" s="55">
        <v>0</v>
      </c>
      <c r="M664" s="55">
        <v>0</v>
      </c>
      <c r="N664" s="55">
        <v>0</v>
      </c>
      <c r="O664" s="55">
        <v>0</v>
      </c>
      <c r="P664" s="1">
        <v>59</v>
      </c>
    </row>
    <row r="665" spans="1:16" ht="12.75">
      <c r="A665" t="s">
        <v>235</v>
      </c>
      <c r="B665" t="s">
        <v>1557</v>
      </c>
      <c r="C665" t="s">
        <v>1802</v>
      </c>
      <c r="D665" t="s">
        <v>1803</v>
      </c>
      <c r="E665" t="s">
        <v>1804</v>
      </c>
      <c r="F665" t="s">
        <v>1807</v>
      </c>
      <c r="G665" t="s">
        <v>1808</v>
      </c>
      <c r="H665" s="55">
        <v>0</v>
      </c>
      <c r="I665" s="55">
        <v>0</v>
      </c>
      <c r="J665" s="55">
        <v>0</v>
      </c>
      <c r="K665" s="55">
        <v>0</v>
      </c>
      <c r="L665" s="55">
        <v>0</v>
      </c>
      <c r="M665" s="55">
        <v>0</v>
      </c>
      <c r="N665" s="55">
        <v>0</v>
      </c>
      <c r="O665" s="55">
        <v>0</v>
      </c>
      <c r="P665" s="1">
        <v>59</v>
      </c>
    </row>
    <row r="666" spans="1:16" ht="12.75">
      <c r="A666" t="s">
        <v>235</v>
      </c>
      <c r="B666" t="s">
        <v>1557</v>
      </c>
      <c r="C666" t="s">
        <v>1802</v>
      </c>
      <c r="D666" t="s">
        <v>1803</v>
      </c>
      <c r="E666" t="s">
        <v>1804</v>
      </c>
      <c r="F666" t="s">
        <v>1809</v>
      </c>
      <c r="G666" t="s">
        <v>1810</v>
      </c>
      <c r="H666" s="55">
        <v>-3616.46</v>
      </c>
      <c r="I666" s="55">
        <v>0</v>
      </c>
      <c r="J666" s="55">
        <v>0</v>
      </c>
      <c r="K666" s="55">
        <v>-3616.46</v>
      </c>
      <c r="L666" s="55">
        <v>-3616.46</v>
      </c>
      <c r="M666" s="55">
        <v>0</v>
      </c>
      <c r="N666" s="55">
        <v>0</v>
      </c>
      <c r="O666" s="55">
        <v>-3616.46</v>
      </c>
      <c r="P666" s="1">
        <v>59</v>
      </c>
    </row>
    <row r="667" spans="1:16" ht="12.75">
      <c r="A667" t="s">
        <v>235</v>
      </c>
      <c r="B667" t="s">
        <v>1557</v>
      </c>
      <c r="C667" t="s">
        <v>1802</v>
      </c>
      <c r="D667" t="s">
        <v>1803</v>
      </c>
      <c r="E667" t="s">
        <v>1804</v>
      </c>
      <c r="F667" t="s">
        <v>1811</v>
      </c>
      <c r="G667" t="s">
        <v>1812</v>
      </c>
      <c r="H667" s="55">
        <v>-124484.7</v>
      </c>
      <c r="I667" s="55">
        <v>16484.04</v>
      </c>
      <c r="J667" s="55">
        <v>62448</v>
      </c>
      <c r="K667" s="55">
        <v>-170448.66</v>
      </c>
      <c r="L667" s="55">
        <v>-114734.04</v>
      </c>
      <c r="M667" s="55">
        <v>13864.09</v>
      </c>
      <c r="N667" s="55">
        <v>23614.75</v>
      </c>
      <c r="O667" s="55">
        <v>-124484.7</v>
      </c>
      <c r="P667" s="1">
        <v>59</v>
      </c>
    </row>
    <row r="668" spans="1:16" ht="12.75">
      <c r="A668" t="s">
        <v>235</v>
      </c>
      <c r="B668" t="s">
        <v>1557</v>
      </c>
      <c r="C668" t="s">
        <v>1802</v>
      </c>
      <c r="D668" t="s">
        <v>1803</v>
      </c>
      <c r="E668" t="s">
        <v>1804</v>
      </c>
      <c r="F668" t="s">
        <v>1813</v>
      </c>
      <c r="G668" t="s">
        <v>1814</v>
      </c>
      <c r="H668" s="55">
        <v>-5122.69</v>
      </c>
      <c r="I668" s="55">
        <v>0</v>
      </c>
      <c r="J668" s="55">
        <v>4012.5</v>
      </c>
      <c r="K668" s="55">
        <v>-9135.19</v>
      </c>
      <c r="L668" s="55">
        <v>-5122.69</v>
      </c>
      <c r="M668" s="55">
        <v>0</v>
      </c>
      <c r="N668" s="55">
        <v>0</v>
      </c>
      <c r="O668" s="55">
        <v>-5122.69</v>
      </c>
      <c r="P668" s="1">
        <v>59</v>
      </c>
    </row>
    <row r="669" spans="1:16" ht="12.75">
      <c r="A669" t="s">
        <v>235</v>
      </c>
      <c r="B669" t="s">
        <v>1557</v>
      </c>
      <c r="C669" t="s">
        <v>1802</v>
      </c>
      <c r="D669" t="s">
        <v>1803</v>
      </c>
      <c r="E669" t="s">
        <v>1804</v>
      </c>
      <c r="F669" t="s">
        <v>1815</v>
      </c>
      <c r="G669" t="s">
        <v>1816</v>
      </c>
      <c r="H669" s="55">
        <v>-125204.08</v>
      </c>
      <c r="I669" s="55">
        <v>56518.76</v>
      </c>
      <c r="J669" s="55">
        <v>76567.05</v>
      </c>
      <c r="K669" s="55">
        <v>-145252.37</v>
      </c>
      <c r="L669" s="55">
        <v>-85670.06</v>
      </c>
      <c r="M669" s="55">
        <v>47676.52</v>
      </c>
      <c r="N669" s="55">
        <v>87210.54</v>
      </c>
      <c r="O669" s="55">
        <v>-125204.08</v>
      </c>
      <c r="P669" s="1">
        <v>59</v>
      </c>
    </row>
    <row r="670" spans="1:16" ht="12.75">
      <c r="A670" t="s">
        <v>235</v>
      </c>
      <c r="B670" t="s">
        <v>1557</v>
      </c>
      <c r="C670" t="s">
        <v>1802</v>
      </c>
      <c r="D670" t="s">
        <v>1803</v>
      </c>
      <c r="E670" t="s">
        <v>1804</v>
      </c>
      <c r="F670" t="s">
        <v>1817</v>
      </c>
      <c r="G670" t="s">
        <v>1818</v>
      </c>
      <c r="H670" s="55">
        <v>0</v>
      </c>
      <c r="I670" s="55">
        <v>0</v>
      </c>
      <c r="J670" s="55">
        <v>0</v>
      </c>
      <c r="K670" s="55">
        <v>0</v>
      </c>
      <c r="L670" s="55">
        <v>0</v>
      </c>
      <c r="M670" s="55">
        <v>0</v>
      </c>
      <c r="N670" s="55">
        <v>0</v>
      </c>
      <c r="O670" s="55">
        <v>0</v>
      </c>
      <c r="P670" s="1">
        <v>59</v>
      </c>
    </row>
    <row r="671" spans="1:16" ht="12.75">
      <c r="A671" t="s">
        <v>235</v>
      </c>
      <c r="B671" t="s">
        <v>1557</v>
      </c>
      <c r="C671" t="s">
        <v>1802</v>
      </c>
      <c r="D671" t="s">
        <v>1803</v>
      </c>
      <c r="E671" t="s">
        <v>1804</v>
      </c>
      <c r="F671" t="s">
        <v>1819</v>
      </c>
      <c r="G671" t="s">
        <v>1820</v>
      </c>
      <c r="H671" s="55">
        <v>-1280.2</v>
      </c>
      <c r="I671" s="55">
        <v>0</v>
      </c>
      <c r="J671" s="55">
        <v>0</v>
      </c>
      <c r="K671" s="55">
        <v>-1280.2</v>
      </c>
      <c r="L671" s="55">
        <v>-2360.2</v>
      </c>
      <c r="M671" s="55">
        <v>1080</v>
      </c>
      <c r="N671" s="55">
        <v>0</v>
      </c>
      <c r="O671" s="55">
        <v>-1280.2</v>
      </c>
      <c r="P671" s="1">
        <v>59</v>
      </c>
    </row>
    <row r="672" spans="1:16" ht="12.75">
      <c r="A672" t="s">
        <v>235</v>
      </c>
      <c r="B672" t="s">
        <v>1557</v>
      </c>
      <c r="C672" t="s">
        <v>1802</v>
      </c>
      <c r="D672" t="s">
        <v>1803</v>
      </c>
      <c r="E672" t="s">
        <v>1804</v>
      </c>
      <c r="F672" t="s">
        <v>1821</v>
      </c>
      <c r="G672" t="s">
        <v>1822</v>
      </c>
      <c r="H672" s="55">
        <v>-4740.67</v>
      </c>
      <c r="I672" s="55">
        <v>1578.63</v>
      </c>
      <c r="J672" s="55">
        <v>0</v>
      </c>
      <c r="K672" s="55">
        <v>-3162.04</v>
      </c>
      <c r="L672" s="55">
        <v>-4740.67</v>
      </c>
      <c r="M672" s="55">
        <v>0</v>
      </c>
      <c r="N672" s="55">
        <v>0</v>
      </c>
      <c r="O672" s="55">
        <v>-4740.67</v>
      </c>
      <c r="P672" s="1">
        <v>59</v>
      </c>
    </row>
    <row r="673" spans="1:16" ht="12.75">
      <c r="A673" t="s">
        <v>235</v>
      </c>
      <c r="B673" t="s">
        <v>1557</v>
      </c>
      <c r="C673" t="s">
        <v>1802</v>
      </c>
      <c r="D673" t="s">
        <v>1803</v>
      </c>
      <c r="E673" t="s">
        <v>1804</v>
      </c>
      <c r="F673" t="s">
        <v>1823</v>
      </c>
      <c r="G673" t="s">
        <v>1824</v>
      </c>
      <c r="H673" s="55">
        <v>-87684.81</v>
      </c>
      <c r="I673" s="55">
        <v>51668.7</v>
      </c>
      <c r="J673" s="55">
        <v>30834.98</v>
      </c>
      <c r="K673" s="55">
        <v>-66851.09</v>
      </c>
      <c r="L673" s="55">
        <v>-48239.83</v>
      </c>
      <c r="M673" s="55">
        <v>26004.88</v>
      </c>
      <c r="N673" s="55">
        <v>65449.86</v>
      </c>
      <c r="O673" s="55">
        <v>-87684.81</v>
      </c>
      <c r="P673" s="1">
        <v>59</v>
      </c>
    </row>
    <row r="674" spans="1:16" ht="12.75">
      <c r="A674" t="s">
        <v>235</v>
      </c>
      <c r="B674" t="s">
        <v>1557</v>
      </c>
      <c r="C674" t="s">
        <v>1802</v>
      </c>
      <c r="D674" t="s">
        <v>1803</v>
      </c>
      <c r="E674" t="s">
        <v>1804</v>
      </c>
      <c r="F674" t="s">
        <v>1825</v>
      </c>
      <c r="G674" t="s">
        <v>1826</v>
      </c>
      <c r="H674" s="55">
        <v>0</v>
      </c>
      <c r="I674" s="55">
        <v>0</v>
      </c>
      <c r="J674" s="55">
        <v>3032.59</v>
      </c>
      <c r="K674" s="55">
        <v>-3032.59</v>
      </c>
      <c r="L674" s="55">
        <v>-4471.5</v>
      </c>
      <c r="M674" s="55">
        <v>4471.5</v>
      </c>
      <c r="N674" s="55">
        <v>0</v>
      </c>
      <c r="O674" s="55">
        <v>0</v>
      </c>
      <c r="P674" s="1">
        <v>59</v>
      </c>
    </row>
    <row r="675" spans="1:16" ht="12.75">
      <c r="A675" t="s">
        <v>235</v>
      </c>
      <c r="B675" t="s">
        <v>1557</v>
      </c>
      <c r="C675" t="s">
        <v>1802</v>
      </c>
      <c r="D675" t="s">
        <v>1803</v>
      </c>
      <c r="E675" t="s">
        <v>1804</v>
      </c>
      <c r="F675" t="s">
        <v>1827</v>
      </c>
      <c r="G675" t="s">
        <v>1828</v>
      </c>
      <c r="H675" s="55">
        <v>-63325.98</v>
      </c>
      <c r="I675" s="55">
        <v>18066.35</v>
      </c>
      <c r="J675" s="55">
        <v>128848.56</v>
      </c>
      <c r="K675" s="55">
        <v>-174108.19</v>
      </c>
      <c r="L675" s="55">
        <v>-49788.42</v>
      </c>
      <c r="M675" s="55">
        <v>29261.5</v>
      </c>
      <c r="N675" s="55">
        <v>42799.06</v>
      </c>
      <c r="O675" s="55">
        <v>-63325.98</v>
      </c>
      <c r="P675" s="1">
        <v>59</v>
      </c>
    </row>
    <row r="676" spans="1:16" ht="12.75">
      <c r="A676" t="s">
        <v>235</v>
      </c>
      <c r="B676" t="s">
        <v>1557</v>
      </c>
      <c r="C676" t="s">
        <v>1802</v>
      </c>
      <c r="D676" t="s">
        <v>1803</v>
      </c>
      <c r="E676" t="s">
        <v>1804</v>
      </c>
      <c r="F676" t="s">
        <v>1829</v>
      </c>
      <c r="G676" t="s">
        <v>1830</v>
      </c>
      <c r="H676" s="55">
        <v>-20702.1</v>
      </c>
      <c r="I676" s="55">
        <v>9534.4</v>
      </c>
      <c r="J676" s="55">
        <v>4250</v>
      </c>
      <c r="K676" s="55">
        <v>-15417.7</v>
      </c>
      <c r="L676" s="55">
        <v>-14376.1</v>
      </c>
      <c r="M676" s="55">
        <v>0</v>
      </c>
      <c r="N676" s="55">
        <v>6326</v>
      </c>
      <c r="O676" s="55">
        <v>-20702.1</v>
      </c>
      <c r="P676" s="1">
        <v>59</v>
      </c>
    </row>
    <row r="677" spans="1:16" ht="12.75">
      <c r="A677" t="s">
        <v>235</v>
      </c>
      <c r="B677" t="s">
        <v>1557</v>
      </c>
      <c r="C677" t="s">
        <v>1802</v>
      </c>
      <c r="D677" t="s">
        <v>1803</v>
      </c>
      <c r="E677" t="s">
        <v>1804</v>
      </c>
      <c r="F677" t="s">
        <v>1831</v>
      </c>
      <c r="G677" t="s">
        <v>1832</v>
      </c>
      <c r="H677" s="55">
        <v>-61974.31</v>
      </c>
      <c r="I677" s="55">
        <v>13115</v>
      </c>
      <c r="J677" s="55">
        <v>17465</v>
      </c>
      <c r="K677" s="55">
        <v>-66324.31</v>
      </c>
      <c r="L677" s="55">
        <v>-60739.01</v>
      </c>
      <c r="M677" s="55">
        <v>14594.2</v>
      </c>
      <c r="N677" s="55">
        <v>15829.5</v>
      </c>
      <c r="O677" s="55">
        <v>-61974.31</v>
      </c>
      <c r="P677" s="1">
        <v>59</v>
      </c>
    </row>
    <row r="678" spans="1:16" ht="12.75">
      <c r="A678" t="s">
        <v>235</v>
      </c>
      <c r="B678" t="s">
        <v>1557</v>
      </c>
      <c r="C678" t="s">
        <v>1802</v>
      </c>
      <c r="D678" t="s">
        <v>1803</v>
      </c>
      <c r="E678" t="s">
        <v>1804</v>
      </c>
      <c r="F678" t="s">
        <v>1833</v>
      </c>
      <c r="G678" t="s">
        <v>1834</v>
      </c>
      <c r="H678" s="55">
        <v>-40134.7</v>
      </c>
      <c r="I678" s="55">
        <v>8821.67</v>
      </c>
      <c r="J678" s="55">
        <v>21693</v>
      </c>
      <c r="K678" s="55">
        <v>-53006.03</v>
      </c>
      <c r="L678" s="55">
        <v>-31373.15</v>
      </c>
      <c r="M678" s="55">
        <v>1217.12</v>
      </c>
      <c r="N678" s="55">
        <v>9978.67</v>
      </c>
      <c r="O678" s="55">
        <v>-40134.7</v>
      </c>
      <c r="P678" s="1">
        <v>59</v>
      </c>
    </row>
    <row r="679" spans="1:16" ht="12.75">
      <c r="A679" t="s">
        <v>235</v>
      </c>
      <c r="B679" t="s">
        <v>1557</v>
      </c>
      <c r="C679" t="s">
        <v>1802</v>
      </c>
      <c r="D679" t="s">
        <v>1803</v>
      </c>
      <c r="E679" t="s">
        <v>1804</v>
      </c>
      <c r="F679" t="s">
        <v>1835</v>
      </c>
      <c r="G679" t="s">
        <v>1836</v>
      </c>
      <c r="H679" s="55">
        <v>-94420.08</v>
      </c>
      <c r="I679" s="55">
        <v>75080.65</v>
      </c>
      <c r="J679" s="55">
        <v>9352.27</v>
      </c>
      <c r="K679" s="55">
        <v>-28691.7</v>
      </c>
      <c r="L679" s="55">
        <v>-112174.19</v>
      </c>
      <c r="M679" s="55">
        <v>41830</v>
      </c>
      <c r="N679" s="55">
        <v>24075.89</v>
      </c>
      <c r="O679" s="55">
        <v>-94420.08</v>
      </c>
      <c r="P679" s="1">
        <v>59</v>
      </c>
    </row>
    <row r="680" spans="1:16" ht="12.75">
      <c r="A680" t="s">
        <v>235</v>
      </c>
      <c r="B680" t="s">
        <v>1557</v>
      </c>
      <c r="C680" t="s">
        <v>1802</v>
      </c>
      <c r="D680" t="s">
        <v>1803</v>
      </c>
      <c r="E680" t="s">
        <v>1804</v>
      </c>
      <c r="F680" t="s">
        <v>1837</v>
      </c>
      <c r="G680" t="s">
        <v>1838</v>
      </c>
      <c r="H680" s="55">
        <v>-24534.05</v>
      </c>
      <c r="I680" s="55">
        <v>13875.94</v>
      </c>
      <c r="J680" s="55">
        <v>51488.08</v>
      </c>
      <c r="K680" s="55">
        <v>-62146.19</v>
      </c>
      <c r="L680" s="55">
        <v>-25752.98</v>
      </c>
      <c r="M680" s="55">
        <v>17968.93</v>
      </c>
      <c r="N680" s="55">
        <v>16750</v>
      </c>
      <c r="O680" s="55">
        <v>-24534.05</v>
      </c>
      <c r="P680" s="1">
        <v>59</v>
      </c>
    </row>
    <row r="681" spans="1:16" ht="12.75">
      <c r="A681" t="s">
        <v>235</v>
      </c>
      <c r="B681" t="s">
        <v>1557</v>
      </c>
      <c r="C681" t="s">
        <v>1802</v>
      </c>
      <c r="D681" t="s">
        <v>1803</v>
      </c>
      <c r="E681" t="s">
        <v>1804</v>
      </c>
      <c r="F681" t="s">
        <v>1839</v>
      </c>
      <c r="G681" t="s">
        <v>1840</v>
      </c>
      <c r="H681" s="55">
        <v>-362245.48</v>
      </c>
      <c r="I681" s="55">
        <v>8748.54</v>
      </c>
      <c r="J681" s="55">
        <v>80000.75</v>
      </c>
      <c r="K681" s="55">
        <v>-433497.69</v>
      </c>
      <c r="L681" s="55">
        <v>-340944.84</v>
      </c>
      <c r="M681" s="55">
        <v>44606.62</v>
      </c>
      <c r="N681" s="55">
        <v>65907.26</v>
      </c>
      <c r="O681" s="55">
        <v>-362245.48</v>
      </c>
      <c r="P681" s="1">
        <v>59</v>
      </c>
    </row>
    <row r="682" spans="1:16" ht="12.75">
      <c r="A682" t="s">
        <v>235</v>
      </c>
      <c r="B682" t="s">
        <v>1557</v>
      </c>
      <c r="C682" t="s">
        <v>1802</v>
      </c>
      <c r="D682" t="s">
        <v>1803</v>
      </c>
      <c r="E682" t="s">
        <v>1804</v>
      </c>
      <c r="F682" t="s">
        <v>1841</v>
      </c>
      <c r="G682" t="s">
        <v>1842</v>
      </c>
      <c r="H682" s="55">
        <v>-6390.4</v>
      </c>
      <c r="I682" s="55">
        <v>12218.5</v>
      </c>
      <c r="J682" s="55">
        <v>45496.17</v>
      </c>
      <c r="K682" s="55">
        <v>-39668.07</v>
      </c>
      <c r="L682" s="55">
        <v>-10636.46</v>
      </c>
      <c r="M682" s="55">
        <v>13579.5</v>
      </c>
      <c r="N682" s="55">
        <v>9333.44</v>
      </c>
      <c r="O682" s="55">
        <v>-6390.4</v>
      </c>
      <c r="P682" s="1">
        <v>59</v>
      </c>
    </row>
    <row r="683" spans="1:16" ht="12.75">
      <c r="A683" t="s">
        <v>235</v>
      </c>
      <c r="B683" t="s">
        <v>1557</v>
      </c>
      <c r="C683" t="s">
        <v>1802</v>
      </c>
      <c r="D683" t="s">
        <v>1803</v>
      </c>
      <c r="E683" t="s">
        <v>1804</v>
      </c>
      <c r="F683" t="s">
        <v>1843</v>
      </c>
      <c r="G683" t="s">
        <v>1844</v>
      </c>
      <c r="H683" s="55">
        <v>-2000</v>
      </c>
      <c r="I683" s="55">
        <v>0</v>
      </c>
      <c r="J683" s="55">
        <v>0</v>
      </c>
      <c r="K683" s="55">
        <v>-2000</v>
      </c>
      <c r="L683" s="55">
        <v>-2000</v>
      </c>
      <c r="M683" s="55">
        <v>0</v>
      </c>
      <c r="N683" s="55">
        <v>0</v>
      </c>
      <c r="O683" s="55">
        <v>-2000</v>
      </c>
      <c r="P683" s="1">
        <v>59</v>
      </c>
    </row>
    <row r="684" spans="1:16" ht="12.75">
      <c r="A684" t="s">
        <v>235</v>
      </c>
      <c r="B684" t="s">
        <v>1557</v>
      </c>
      <c r="C684" t="s">
        <v>1802</v>
      </c>
      <c r="D684" t="s">
        <v>1803</v>
      </c>
      <c r="E684" t="s">
        <v>1804</v>
      </c>
      <c r="F684" t="s">
        <v>1845</v>
      </c>
      <c r="G684" t="s">
        <v>1846</v>
      </c>
      <c r="H684" s="55">
        <v>0</v>
      </c>
      <c r="I684" s="55">
        <v>0</v>
      </c>
      <c r="J684" s="55">
        <v>0</v>
      </c>
      <c r="K684" s="55">
        <v>0</v>
      </c>
      <c r="L684" s="55">
        <v>0</v>
      </c>
      <c r="M684" s="55">
        <v>0</v>
      </c>
      <c r="N684" s="55">
        <v>0</v>
      </c>
      <c r="O684" s="55">
        <v>0</v>
      </c>
      <c r="P684" s="1">
        <v>59</v>
      </c>
    </row>
    <row r="685" spans="1:16" ht="12.75">
      <c r="A685" t="s">
        <v>235</v>
      </c>
      <c r="B685" t="s">
        <v>1557</v>
      </c>
      <c r="C685" t="s">
        <v>1802</v>
      </c>
      <c r="D685" t="s">
        <v>1803</v>
      </c>
      <c r="E685" t="s">
        <v>1804</v>
      </c>
      <c r="F685" t="s">
        <v>1847</v>
      </c>
      <c r="G685" t="s">
        <v>1848</v>
      </c>
      <c r="H685" s="55">
        <v>-12973.75</v>
      </c>
      <c r="I685" s="55">
        <v>0</v>
      </c>
      <c r="J685" s="55">
        <v>1067.25</v>
      </c>
      <c r="K685" s="55">
        <v>-14041</v>
      </c>
      <c r="L685" s="55">
        <v>-2997.5</v>
      </c>
      <c r="M685" s="55">
        <v>0</v>
      </c>
      <c r="N685" s="55">
        <v>9976.25</v>
      </c>
      <c r="O685" s="55">
        <v>-12973.75</v>
      </c>
      <c r="P685" s="1">
        <v>59</v>
      </c>
    </row>
    <row r="686" spans="1:16" ht="12.75">
      <c r="A686" t="s">
        <v>235</v>
      </c>
      <c r="B686" t="s">
        <v>1557</v>
      </c>
      <c r="C686" t="s">
        <v>1802</v>
      </c>
      <c r="D686" t="s">
        <v>1803</v>
      </c>
      <c r="E686" t="s">
        <v>1804</v>
      </c>
      <c r="F686" t="s">
        <v>1849</v>
      </c>
      <c r="G686" t="s">
        <v>1850</v>
      </c>
      <c r="H686" s="55">
        <v>-6115</v>
      </c>
      <c r="I686" s="55">
        <v>6115</v>
      </c>
      <c r="J686" s="55">
        <v>1970</v>
      </c>
      <c r="K686" s="55">
        <v>-1970</v>
      </c>
      <c r="L686" s="55">
        <v>-4243.75</v>
      </c>
      <c r="M686" s="55">
        <v>2478.75</v>
      </c>
      <c r="N686" s="55">
        <v>4350</v>
      </c>
      <c r="O686" s="55">
        <v>-6115</v>
      </c>
      <c r="P686" s="1">
        <v>59</v>
      </c>
    </row>
    <row r="687" spans="1:16" ht="12.75">
      <c r="A687" t="s">
        <v>235</v>
      </c>
      <c r="B687" t="s">
        <v>1557</v>
      </c>
      <c r="C687" t="s">
        <v>1802</v>
      </c>
      <c r="D687" t="s">
        <v>1803</v>
      </c>
      <c r="E687" t="s">
        <v>1804</v>
      </c>
      <c r="F687" t="s">
        <v>1851</v>
      </c>
      <c r="G687" t="s">
        <v>1852</v>
      </c>
      <c r="H687" s="55">
        <v>-601.01</v>
      </c>
      <c r="I687" s="55">
        <v>0</v>
      </c>
      <c r="J687" s="55">
        <v>0</v>
      </c>
      <c r="K687" s="55">
        <v>-601.01</v>
      </c>
      <c r="L687" s="55">
        <v>-601.01</v>
      </c>
      <c r="M687" s="55">
        <v>0</v>
      </c>
      <c r="N687" s="55">
        <v>0</v>
      </c>
      <c r="O687" s="55">
        <v>-601.01</v>
      </c>
      <c r="P687" s="1">
        <v>59</v>
      </c>
    </row>
    <row r="688" spans="1:16" ht="12.75">
      <c r="A688" t="s">
        <v>235</v>
      </c>
      <c r="B688" t="s">
        <v>1557</v>
      </c>
      <c r="C688" t="s">
        <v>1802</v>
      </c>
      <c r="D688" t="s">
        <v>1803</v>
      </c>
      <c r="E688" t="s">
        <v>1804</v>
      </c>
      <c r="F688" t="s">
        <v>1853</v>
      </c>
      <c r="G688" t="s">
        <v>1854</v>
      </c>
      <c r="H688" s="55">
        <v>0</v>
      </c>
      <c r="I688" s="55">
        <v>0</v>
      </c>
      <c r="J688" s="55">
        <v>0</v>
      </c>
      <c r="K688" s="55">
        <v>0</v>
      </c>
      <c r="L688" s="55">
        <v>0</v>
      </c>
      <c r="M688" s="55">
        <v>0</v>
      </c>
      <c r="N688" s="55">
        <v>0</v>
      </c>
      <c r="O688" s="55">
        <v>0</v>
      </c>
      <c r="P688" s="1">
        <v>59</v>
      </c>
    </row>
    <row r="689" spans="1:16" ht="12.75">
      <c r="A689" t="s">
        <v>235</v>
      </c>
      <c r="B689" t="s">
        <v>1557</v>
      </c>
      <c r="C689" t="s">
        <v>1802</v>
      </c>
      <c r="D689" t="s">
        <v>1803</v>
      </c>
      <c r="E689" t="s">
        <v>1804</v>
      </c>
      <c r="F689" t="s">
        <v>1855</v>
      </c>
      <c r="G689" t="s">
        <v>1856</v>
      </c>
      <c r="H689" s="55">
        <v>0</v>
      </c>
      <c r="I689" s="55">
        <v>0</v>
      </c>
      <c r="J689" s="55">
        <v>0</v>
      </c>
      <c r="K689" s="55">
        <v>0</v>
      </c>
      <c r="L689" s="55">
        <v>0</v>
      </c>
      <c r="M689" s="55">
        <v>0</v>
      </c>
      <c r="N689" s="55">
        <v>0</v>
      </c>
      <c r="O689" s="55">
        <v>0</v>
      </c>
      <c r="P689" s="1">
        <v>59</v>
      </c>
    </row>
    <row r="690" spans="1:16" ht="12.75">
      <c r="A690" t="s">
        <v>235</v>
      </c>
      <c r="B690" t="s">
        <v>1557</v>
      </c>
      <c r="C690" t="s">
        <v>1802</v>
      </c>
      <c r="D690" t="s">
        <v>1803</v>
      </c>
      <c r="E690" t="s">
        <v>1804</v>
      </c>
      <c r="F690" t="s">
        <v>1857</v>
      </c>
      <c r="G690" t="s">
        <v>1858</v>
      </c>
      <c r="H690" s="55">
        <v>0</v>
      </c>
      <c r="I690" s="55">
        <v>0</v>
      </c>
      <c r="J690" s="55">
        <v>0</v>
      </c>
      <c r="K690" s="55">
        <v>0</v>
      </c>
      <c r="L690" s="55">
        <v>0</v>
      </c>
      <c r="M690" s="55">
        <v>0</v>
      </c>
      <c r="N690" s="55">
        <v>0</v>
      </c>
      <c r="O690" s="55">
        <v>0</v>
      </c>
      <c r="P690" s="1">
        <v>59</v>
      </c>
    </row>
    <row r="691" spans="1:16" ht="12.75">
      <c r="A691" t="s">
        <v>235</v>
      </c>
      <c r="B691" t="s">
        <v>1557</v>
      </c>
      <c r="C691" t="s">
        <v>1802</v>
      </c>
      <c r="D691" t="s">
        <v>1803</v>
      </c>
      <c r="E691" t="s">
        <v>1804</v>
      </c>
      <c r="F691" t="s">
        <v>1859</v>
      </c>
      <c r="G691" t="s">
        <v>1860</v>
      </c>
      <c r="H691" s="55">
        <v>0</v>
      </c>
      <c r="I691" s="55">
        <v>0</v>
      </c>
      <c r="J691" s="55">
        <v>0</v>
      </c>
      <c r="K691" s="55">
        <v>0</v>
      </c>
      <c r="L691" s="55">
        <v>0</v>
      </c>
      <c r="M691" s="55">
        <v>0</v>
      </c>
      <c r="N691" s="55">
        <v>0</v>
      </c>
      <c r="O691" s="55">
        <v>0</v>
      </c>
      <c r="P691" s="1">
        <v>59</v>
      </c>
    </row>
    <row r="692" spans="1:16" ht="12.75">
      <c r="A692" t="s">
        <v>235</v>
      </c>
      <c r="B692" t="s">
        <v>1557</v>
      </c>
      <c r="C692" t="s">
        <v>1802</v>
      </c>
      <c r="D692" t="s">
        <v>1803</v>
      </c>
      <c r="E692" t="s">
        <v>1804</v>
      </c>
      <c r="F692" t="s">
        <v>1861</v>
      </c>
      <c r="G692" t="s">
        <v>1862</v>
      </c>
      <c r="H692" s="55">
        <v>0</v>
      </c>
      <c r="I692" s="55">
        <v>0</v>
      </c>
      <c r="J692" s="55">
        <v>0</v>
      </c>
      <c r="K692" s="55">
        <v>0</v>
      </c>
      <c r="L692" s="55">
        <v>0</v>
      </c>
      <c r="M692" s="55">
        <v>0</v>
      </c>
      <c r="N692" s="55">
        <v>0</v>
      </c>
      <c r="O692" s="55">
        <v>0</v>
      </c>
      <c r="P692" s="1">
        <v>59</v>
      </c>
    </row>
    <row r="693" spans="1:16" ht="12.75">
      <c r="A693" t="s">
        <v>235</v>
      </c>
      <c r="B693" t="s">
        <v>1557</v>
      </c>
      <c r="C693" t="s">
        <v>1802</v>
      </c>
      <c r="D693" t="s">
        <v>1803</v>
      </c>
      <c r="E693" t="s">
        <v>1804</v>
      </c>
      <c r="F693" t="s">
        <v>1863</v>
      </c>
      <c r="G693" t="s">
        <v>1864</v>
      </c>
      <c r="H693" s="55">
        <v>-4005</v>
      </c>
      <c r="I693" s="55">
        <v>3851.6</v>
      </c>
      <c r="J693" s="55">
        <v>4316.6</v>
      </c>
      <c r="K693" s="55">
        <v>-4470</v>
      </c>
      <c r="L693" s="55">
        <v>0</v>
      </c>
      <c r="M693" s="55">
        <v>0</v>
      </c>
      <c r="N693" s="55">
        <v>4005</v>
      </c>
      <c r="O693" s="55">
        <v>-4005</v>
      </c>
      <c r="P693" s="1">
        <v>59</v>
      </c>
    </row>
    <row r="694" spans="1:16" ht="12.75">
      <c r="A694" t="s">
        <v>235</v>
      </c>
      <c r="B694" t="s">
        <v>1557</v>
      </c>
      <c r="C694" t="s">
        <v>1802</v>
      </c>
      <c r="D694" t="s">
        <v>1803</v>
      </c>
      <c r="E694" t="s">
        <v>1804</v>
      </c>
      <c r="F694" t="s">
        <v>1865</v>
      </c>
      <c r="G694" t="s">
        <v>1866</v>
      </c>
      <c r="H694" s="55">
        <v>0</v>
      </c>
      <c r="I694" s="55">
        <v>0</v>
      </c>
      <c r="J694" s="55">
        <v>0</v>
      </c>
      <c r="K694" s="55">
        <v>0</v>
      </c>
      <c r="L694" s="55">
        <v>0</v>
      </c>
      <c r="M694" s="55">
        <v>0</v>
      </c>
      <c r="N694" s="55">
        <v>0</v>
      </c>
      <c r="O694" s="55">
        <v>0</v>
      </c>
      <c r="P694" s="1">
        <v>59</v>
      </c>
    </row>
    <row r="695" spans="1:16" ht="12.75">
      <c r="A695" t="s">
        <v>235</v>
      </c>
      <c r="B695" t="s">
        <v>1557</v>
      </c>
      <c r="C695" t="s">
        <v>1802</v>
      </c>
      <c r="D695" t="s">
        <v>1803</v>
      </c>
      <c r="E695" t="s">
        <v>1804</v>
      </c>
      <c r="F695" t="s">
        <v>1867</v>
      </c>
      <c r="G695" t="s">
        <v>1868</v>
      </c>
      <c r="H695" s="55">
        <v>0</v>
      </c>
      <c r="I695" s="55">
        <v>0</v>
      </c>
      <c r="J695" s="55">
        <v>0</v>
      </c>
      <c r="K695" s="55">
        <v>0</v>
      </c>
      <c r="L695" s="55">
        <v>0</v>
      </c>
      <c r="M695" s="55">
        <v>0</v>
      </c>
      <c r="N695" s="55">
        <v>0</v>
      </c>
      <c r="O695" s="55">
        <v>0</v>
      </c>
      <c r="P695" s="1">
        <v>59</v>
      </c>
    </row>
    <row r="696" spans="1:16" ht="12.75">
      <c r="A696" t="s">
        <v>235</v>
      </c>
      <c r="B696" t="s">
        <v>1557</v>
      </c>
      <c r="C696" t="s">
        <v>1802</v>
      </c>
      <c r="D696" t="s">
        <v>1803</v>
      </c>
      <c r="E696" t="s">
        <v>1804</v>
      </c>
      <c r="F696" t="s">
        <v>1869</v>
      </c>
      <c r="G696" t="s">
        <v>1870</v>
      </c>
      <c r="H696" s="55">
        <v>0</v>
      </c>
      <c r="I696" s="55">
        <v>0</v>
      </c>
      <c r="J696" s="55">
        <v>0</v>
      </c>
      <c r="K696" s="55">
        <v>0</v>
      </c>
      <c r="L696" s="55">
        <v>0</v>
      </c>
      <c r="M696" s="55">
        <v>0</v>
      </c>
      <c r="N696" s="55">
        <v>0</v>
      </c>
      <c r="O696" s="55">
        <v>0</v>
      </c>
      <c r="P696" s="1">
        <v>59</v>
      </c>
    </row>
    <row r="697" spans="1:16" ht="12.75">
      <c r="A697" t="s">
        <v>235</v>
      </c>
      <c r="B697" t="s">
        <v>1557</v>
      </c>
      <c r="C697" t="s">
        <v>1802</v>
      </c>
      <c r="D697" t="s">
        <v>1803</v>
      </c>
      <c r="E697" t="s">
        <v>1804</v>
      </c>
      <c r="F697" t="s">
        <v>1871</v>
      </c>
      <c r="G697" t="s">
        <v>1872</v>
      </c>
      <c r="H697" s="55">
        <v>0</v>
      </c>
      <c r="I697" s="55">
        <v>0</v>
      </c>
      <c r="J697" s="55">
        <v>0</v>
      </c>
      <c r="K697" s="55">
        <v>0</v>
      </c>
      <c r="L697" s="55">
        <v>0</v>
      </c>
      <c r="M697" s="55">
        <v>0</v>
      </c>
      <c r="N697" s="55">
        <v>0</v>
      </c>
      <c r="O697" s="55">
        <v>0</v>
      </c>
      <c r="P697" s="1">
        <v>59</v>
      </c>
    </row>
    <row r="698" spans="1:16" ht="12.75">
      <c r="A698" t="s">
        <v>235</v>
      </c>
      <c r="B698" t="s">
        <v>1557</v>
      </c>
      <c r="C698" t="s">
        <v>1802</v>
      </c>
      <c r="D698" t="s">
        <v>1803</v>
      </c>
      <c r="E698" t="s">
        <v>1804</v>
      </c>
      <c r="F698" t="s">
        <v>1873</v>
      </c>
      <c r="G698" t="s">
        <v>1874</v>
      </c>
      <c r="H698" s="55">
        <v>0</v>
      </c>
      <c r="I698" s="55">
        <v>0</v>
      </c>
      <c r="J698" s="55">
        <v>0</v>
      </c>
      <c r="K698" s="55">
        <v>0</v>
      </c>
      <c r="L698" s="55">
        <v>0</v>
      </c>
      <c r="M698" s="55">
        <v>0</v>
      </c>
      <c r="N698" s="55">
        <v>0</v>
      </c>
      <c r="O698" s="55">
        <v>0</v>
      </c>
      <c r="P698" s="1">
        <v>59</v>
      </c>
    </row>
    <row r="699" spans="1:16" ht="12.75">
      <c r="A699" t="s">
        <v>235</v>
      </c>
      <c r="B699" t="s">
        <v>1557</v>
      </c>
      <c r="C699" t="s">
        <v>1802</v>
      </c>
      <c r="D699" t="s">
        <v>1803</v>
      </c>
      <c r="E699" t="s">
        <v>1804</v>
      </c>
      <c r="F699" t="s">
        <v>1875</v>
      </c>
      <c r="G699" t="s">
        <v>1876</v>
      </c>
      <c r="H699" s="55">
        <v>-12929.35</v>
      </c>
      <c r="I699" s="55">
        <v>0</v>
      </c>
      <c r="J699" s="55">
        <v>0</v>
      </c>
      <c r="K699" s="55">
        <v>-12929.35</v>
      </c>
      <c r="L699" s="55">
        <v>-12929.35</v>
      </c>
      <c r="M699" s="55">
        <v>0</v>
      </c>
      <c r="N699" s="55">
        <v>0</v>
      </c>
      <c r="O699" s="55">
        <v>-12929.35</v>
      </c>
      <c r="P699" s="1">
        <v>59</v>
      </c>
    </row>
    <row r="700" spans="1:16" ht="12.75">
      <c r="A700" t="s">
        <v>235</v>
      </c>
      <c r="B700" t="s">
        <v>1557</v>
      </c>
      <c r="C700" t="s">
        <v>1802</v>
      </c>
      <c r="D700" t="s">
        <v>1803</v>
      </c>
      <c r="E700" t="s">
        <v>1804</v>
      </c>
      <c r="F700" t="s">
        <v>1877</v>
      </c>
      <c r="G700" t="s">
        <v>1878</v>
      </c>
      <c r="H700" s="55">
        <v>0</v>
      </c>
      <c r="I700" s="55">
        <v>0</v>
      </c>
      <c r="J700" s="55">
        <v>0</v>
      </c>
      <c r="K700" s="55">
        <v>0</v>
      </c>
      <c r="L700" s="55">
        <v>0</v>
      </c>
      <c r="M700" s="55">
        <v>0</v>
      </c>
      <c r="N700" s="55">
        <v>0</v>
      </c>
      <c r="O700" s="55">
        <v>0</v>
      </c>
      <c r="P700" s="1">
        <v>59</v>
      </c>
    </row>
    <row r="701" spans="1:16" ht="12.75">
      <c r="A701" t="s">
        <v>235</v>
      </c>
      <c r="B701" t="s">
        <v>1557</v>
      </c>
      <c r="C701" t="s">
        <v>1802</v>
      </c>
      <c r="D701" t="s">
        <v>1803</v>
      </c>
      <c r="E701" t="s">
        <v>1804</v>
      </c>
      <c r="F701" t="s">
        <v>1879</v>
      </c>
      <c r="G701" t="s">
        <v>1880</v>
      </c>
      <c r="H701" s="55">
        <v>0</v>
      </c>
      <c r="I701" s="55">
        <v>0</v>
      </c>
      <c r="J701" s="55">
        <v>0</v>
      </c>
      <c r="K701" s="55">
        <v>0</v>
      </c>
      <c r="L701" s="55">
        <v>0</v>
      </c>
      <c r="M701" s="55">
        <v>0</v>
      </c>
      <c r="N701" s="55">
        <v>0</v>
      </c>
      <c r="O701" s="55">
        <v>0</v>
      </c>
      <c r="P701" s="1">
        <v>59</v>
      </c>
    </row>
    <row r="702" spans="1:16" ht="12.75">
      <c r="A702" t="s">
        <v>235</v>
      </c>
      <c r="B702" t="s">
        <v>1557</v>
      </c>
      <c r="C702" t="s">
        <v>1802</v>
      </c>
      <c r="D702" t="s">
        <v>1803</v>
      </c>
      <c r="E702" t="s">
        <v>1804</v>
      </c>
      <c r="F702" t="s">
        <v>1881</v>
      </c>
      <c r="G702" t="s">
        <v>1882</v>
      </c>
      <c r="H702" s="55">
        <v>0</v>
      </c>
      <c r="I702" s="55">
        <v>0</v>
      </c>
      <c r="J702" s="55">
        <v>0</v>
      </c>
      <c r="K702" s="55">
        <v>0</v>
      </c>
      <c r="L702" s="55">
        <v>-940.07</v>
      </c>
      <c r="M702" s="55">
        <v>940.07</v>
      </c>
      <c r="N702" s="55">
        <v>0</v>
      </c>
      <c r="O702" s="55">
        <v>0</v>
      </c>
      <c r="P702" s="1">
        <v>59</v>
      </c>
    </row>
    <row r="703" spans="1:16" ht="12.75">
      <c r="A703" t="s">
        <v>235</v>
      </c>
      <c r="B703" t="s">
        <v>1557</v>
      </c>
      <c r="C703" t="s">
        <v>1802</v>
      </c>
      <c r="D703" t="s">
        <v>1803</v>
      </c>
      <c r="E703" t="s">
        <v>1804</v>
      </c>
      <c r="F703" t="s">
        <v>1883</v>
      </c>
      <c r="G703" t="s">
        <v>1884</v>
      </c>
      <c r="H703" s="55">
        <v>0</v>
      </c>
      <c r="I703" s="55">
        <v>464775.55</v>
      </c>
      <c r="J703" s="55">
        <v>467787.83</v>
      </c>
      <c r="K703" s="55">
        <v>-3012.28</v>
      </c>
      <c r="L703" s="55">
        <v>0</v>
      </c>
      <c r="M703" s="55">
        <v>385856.22</v>
      </c>
      <c r="N703" s="55">
        <v>385856.22</v>
      </c>
      <c r="O703" s="55">
        <v>0</v>
      </c>
      <c r="P703" s="1">
        <v>59</v>
      </c>
    </row>
    <row r="704" spans="1:16" ht="12.75">
      <c r="A704" t="s">
        <v>235</v>
      </c>
      <c r="B704" t="s">
        <v>1557</v>
      </c>
      <c r="C704" t="s">
        <v>1802</v>
      </c>
      <c r="D704" t="s">
        <v>1803</v>
      </c>
      <c r="E704" t="s">
        <v>1885</v>
      </c>
      <c r="F704" t="s">
        <v>1886</v>
      </c>
      <c r="G704" t="s">
        <v>1887</v>
      </c>
      <c r="H704" s="55">
        <v>0</v>
      </c>
      <c r="I704" s="55">
        <v>0</v>
      </c>
      <c r="J704" s="55">
        <v>0</v>
      </c>
      <c r="K704" s="55">
        <v>0</v>
      </c>
      <c r="L704" s="55">
        <v>0</v>
      </c>
      <c r="M704" s="55">
        <v>0</v>
      </c>
      <c r="N704" s="55">
        <v>0</v>
      </c>
      <c r="O704" s="55">
        <v>0</v>
      </c>
      <c r="P704" s="1">
        <v>59</v>
      </c>
    </row>
    <row r="705" spans="1:16" ht="12.75">
      <c r="A705" t="s">
        <v>235</v>
      </c>
      <c r="B705" t="s">
        <v>1557</v>
      </c>
      <c r="C705" t="s">
        <v>1802</v>
      </c>
      <c r="D705" t="s">
        <v>1888</v>
      </c>
      <c r="E705" t="s">
        <v>1889</v>
      </c>
      <c r="F705" t="s">
        <v>1890</v>
      </c>
      <c r="G705" t="s">
        <v>1891</v>
      </c>
      <c r="H705" s="55">
        <v>-1115.09</v>
      </c>
      <c r="I705" s="55">
        <v>0</v>
      </c>
      <c r="J705" s="55">
        <v>0</v>
      </c>
      <c r="K705" s="55">
        <v>-1115.09</v>
      </c>
      <c r="L705" s="55">
        <v>-1115.09</v>
      </c>
      <c r="M705" s="55">
        <v>0</v>
      </c>
      <c r="N705" s="55">
        <v>0</v>
      </c>
      <c r="O705" s="55">
        <v>-1115.09</v>
      </c>
      <c r="P705" s="1">
        <v>59</v>
      </c>
    </row>
    <row r="706" spans="1:16" ht="12.75">
      <c r="A706" t="s">
        <v>235</v>
      </c>
      <c r="B706" t="s">
        <v>1557</v>
      </c>
      <c r="C706" t="s">
        <v>1802</v>
      </c>
      <c r="D706" t="s">
        <v>1888</v>
      </c>
      <c r="E706" t="s">
        <v>1889</v>
      </c>
      <c r="F706" t="s">
        <v>1892</v>
      </c>
      <c r="G706" t="s">
        <v>1893</v>
      </c>
      <c r="H706" s="55">
        <v>-9.45</v>
      </c>
      <c r="I706" s="55">
        <v>0</v>
      </c>
      <c r="J706" s="55">
        <v>0</v>
      </c>
      <c r="K706" s="55">
        <v>-9.45</v>
      </c>
      <c r="L706" s="55">
        <v>-9.45</v>
      </c>
      <c r="M706" s="55">
        <v>0</v>
      </c>
      <c r="N706" s="55">
        <v>0</v>
      </c>
      <c r="O706" s="55">
        <v>-9.45</v>
      </c>
      <c r="P706" s="1">
        <v>59</v>
      </c>
    </row>
    <row r="707" spans="1:16" ht="12.75">
      <c r="A707" t="s">
        <v>235</v>
      </c>
      <c r="B707" t="s">
        <v>1557</v>
      </c>
      <c r="C707" t="s">
        <v>1802</v>
      </c>
      <c r="D707" t="s">
        <v>1888</v>
      </c>
      <c r="E707" t="s">
        <v>1889</v>
      </c>
      <c r="F707" t="s">
        <v>1894</v>
      </c>
      <c r="G707" t="s">
        <v>1895</v>
      </c>
      <c r="H707" s="55">
        <v>-709.67</v>
      </c>
      <c r="I707" s="55">
        <v>709.67</v>
      </c>
      <c r="J707" s="55">
        <v>0</v>
      </c>
      <c r="K707" s="55">
        <v>0</v>
      </c>
      <c r="L707" s="55">
        <v>-709.67</v>
      </c>
      <c r="M707" s="55">
        <v>0</v>
      </c>
      <c r="N707" s="55">
        <v>0</v>
      </c>
      <c r="O707" s="55">
        <v>-709.67</v>
      </c>
      <c r="P707" s="1">
        <v>59</v>
      </c>
    </row>
    <row r="708" spans="1:16" ht="12.75">
      <c r="A708" t="s">
        <v>235</v>
      </c>
      <c r="B708" t="s">
        <v>1557</v>
      </c>
      <c r="C708" t="s">
        <v>1802</v>
      </c>
      <c r="D708" t="s">
        <v>1888</v>
      </c>
      <c r="E708" t="s">
        <v>1889</v>
      </c>
      <c r="F708" t="s">
        <v>1896</v>
      </c>
      <c r="G708" t="s">
        <v>1897</v>
      </c>
      <c r="H708" s="55">
        <v>-72683.66</v>
      </c>
      <c r="I708" s="55">
        <v>4300</v>
      </c>
      <c r="J708" s="55">
        <v>3600</v>
      </c>
      <c r="K708" s="55">
        <v>-71983.66</v>
      </c>
      <c r="L708" s="55">
        <v>-71593.24</v>
      </c>
      <c r="M708" s="55">
        <v>1909.58</v>
      </c>
      <c r="N708" s="55">
        <v>3000</v>
      </c>
      <c r="O708" s="55">
        <v>-72683.66</v>
      </c>
      <c r="P708" s="1">
        <v>59</v>
      </c>
    </row>
    <row r="709" spans="1:16" ht="12.75">
      <c r="A709" t="s">
        <v>235</v>
      </c>
      <c r="B709" t="s">
        <v>1557</v>
      </c>
      <c r="C709" t="s">
        <v>1802</v>
      </c>
      <c r="D709" t="s">
        <v>1888</v>
      </c>
      <c r="E709" t="s">
        <v>1889</v>
      </c>
      <c r="F709" t="s">
        <v>1898</v>
      </c>
      <c r="G709" t="s">
        <v>1899</v>
      </c>
      <c r="H709" s="55">
        <v>0</v>
      </c>
      <c r="I709" s="55">
        <v>0</v>
      </c>
      <c r="J709" s="55">
        <v>0</v>
      </c>
      <c r="K709" s="55">
        <v>0</v>
      </c>
      <c r="L709" s="55">
        <v>0</v>
      </c>
      <c r="M709" s="55">
        <v>0</v>
      </c>
      <c r="N709" s="55">
        <v>0</v>
      </c>
      <c r="O709" s="55">
        <v>0</v>
      </c>
      <c r="P709" s="1">
        <v>59</v>
      </c>
    </row>
    <row r="710" spans="1:16" ht="12.75">
      <c r="A710" t="s">
        <v>235</v>
      </c>
      <c r="B710" t="s">
        <v>1557</v>
      </c>
      <c r="C710" t="s">
        <v>1802</v>
      </c>
      <c r="D710" t="s">
        <v>1888</v>
      </c>
      <c r="E710" t="s">
        <v>1889</v>
      </c>
      <c r="F710" t="s">
        <v>1900</v>
      </c>
      <c r="G710" t="s">
        <v>1901</v>
      </c>
      <c r="H710" s="55">
        <v>-68750</v>
      </c>
      <c r="I710" s="55">
        <v>0</v>
      </c>
      <c r="J710" s="55">
        <v>0</v>
      </c>
      <c r="K710" s="55">
        <v>-68750</v>
      </c>
      <c r="L710" s="55">
        <v>-68750</v>
      </c>
      <c r="M710" s="55">
        <v>0</v>
      </c>
      <c r="N710" s="55">
        <v>0</v>
      </c>
      <c r="O710" s="55">
        <v>-68750</v>
      </c>
      <c r="P710" s="1">
        <v>59</v>
      </c>
    </row>
    <row r="711" spans="1:16" ht="12.75">
      <c r="A711" t="s">
        <v>229</v>
      </c>
      <c r="B711" t="s">
        <v>1557</v>
      </c>
      <c r="C711" t="s">
        <v>1802</v>
      </c>
      <c r="D711" t="s">
        <v>1902</v>
      </c>
      <c r="E711" t="s">
        <v>1903</v>
      </c>
      <c r="F711" t="s">
        <v>1903</v>
      </c>
      <c r="G711" t="s">
        <v>1904</v>
      </c>
      <c r="H711" s="55">
        <v>1742.94</v>
      </c>
      <c r="I711" s="55">
        <v>0</v>
      </c>
      <c r="J711" s="55">
        <v>0</v>
      </c>
      <c r="K711" s="55">
        <v>1742.94</v>
      </c>
      <c r="L711" s="55">
        <v>2342.94</v>
      </c>
      <c r="M711" s="55">
        <v>0</v>
      </c>
      <c r="N711" s="55">
        <v>600</v>
      </c>
      <c r="O711" s="55">
        <v>1742.94</v>
      </c>
      <c r="P711" s="1">
        <v>37</v>
      </c>
    </row>
    <row r="712" spans="1:16" ht="12.75">
      <c r="A712" t="s">
        <v>229</v>
      </c>
      <c r="B712" t="s">
        <v>1557</v>
      </c>
      <c r="C712" t="s">
        <v>1802</v>
      </c>
      <c r="D712" t="s">
        <v>1905</v>
      </c>
      <c r="E712" t="s">
        <v>1906</v>
      </c>
      <c r="F712" t="s">
        <v>1906</v>
      </c>
      <c r="G712" t="s">
        <v>1907</v>
      </c>
      <c r="H712" s="55">
        <v>0</v>
      </c>
      <c r="I712" s="55">
        <v>0</v>
      </c>
      <c r="J712" s="55">
        <v>0</v>
      </c>
      <c r="K712" s="55">
        <v>0</v>
      </c>
      <c r="L712" s="55">
        <v>0</v>
      </c>
      <c r="M712" s="55">
        <v>0</v>
      </c>
      <c r="N712" s="55">
        <v>0</v>
      </c>
      <c r="O712" s="55">
        <v>0</v>
      </c>
      <c r="P712" s="1">
        <v>37</v>
      </c>
    </row>
    <row r="713" spans="1:16" ht="12.75">
      <c r="A713" t="s">
        <v>229</v>
      </c>
      <c r="B713" t="s">
        <v>1557</v>
      </c>
      <c r="C713" t="s">
        <v>1908</v>
      </c>
      <c r="D713" t="s">
        <v>1909</v>
      </c>
      <c r="E713" t="s">
        <v>1910</v>
      </c>
      <c r="F713" t="s">
        <v>1910</v>
      </c>
      <c r="G713" t="s">
        <v>1911</v>
      </c>
      <c r="H713" s="55">
        <v>577.81</v>
      </c>
      <c r="I713" s="55">
        <v>600</v>
      </c>
      <c r="J713" s="55">
        <v>600</v>
      </c>
      <c r="K713" s="55">
        <v>577.81</v>
      </c>
      <c r="L713" s="55">
        <v>577.81</v>
      </c>
      <c r="M713" s="55">
        <v>1000</v>
      </c>
      <c r="N713" s="55">
        <v>1000</v>
      </c>
      <c r="O713" s="55">
        <v>577.81</v>
      </c>
      <c r="P713" s="1">
        <v>40</v>
      </c>
    </row>
    <row r="714" spans="1:16" ht="12.75">
      <c r="A714" t="s">
        <v>229</v>
      </c>
      <c r="B714" t="s">
        <v>1557</v>
      </c>
      <c r="C714" t="s">
        <v>1908</v>
      </c>
      <c r="D714" t="s">
        <v>1909</v>
      </c>
      <c r="E714" t="s">
        <v>1912</v>
      </c>
      <c r="F714" t="s">
        <v>1912</v>
      </c>
      <c r="G714" t="s">
        <v>1913</v>
      </c>
      <c r="H714" s="55">
        <v>0</v>
      </c>
      <c r="I714" s="55">
        <v>0</v>
      </c>
      <c r="J714" s="55">
        <v>0</v>
      </c>
      <c r="K714" s="55">
        <v>0</v>
      </c>
      <c r="L714" s="55">
        <v>0</v>
      </c>
      <c r="M714" s="55">
        <v>0</v>
      </c>
      <c r="N714" s="55">
        <v>0</v>
      </c>
      <c r="O714" s="55">
        <v>0</v>
      </c>
      <c r="P714" s="1">
        <v>40</v>
      </c>
    </row>
    <row r="715" spans="1:16" ht="12.75">
      <c r="A715" t="s">
        <v>229</v>
      </c>
      <c r="B715" t="s">
        <v>1557</v>
      </c>
      <c r="C715" t="s">
        <v>1908</v>
      </c>
      <c r="D715" t="s">
        <v>1909</v>
      </c>
      <c r="E715" t="s">
        <v>1914</v>
      </c>
      <c r="F715" t="s">
        <v>1914</v>
      </c>
      <c r="G715" t="s">
        <v>1915</v>
      </c>
      <c r="H715" s="55">
        <v>449.97</v>
      </c>
      <c r="I715" s="55">
        <v>0</v>
      </c>
      <c r="J715" s="55">
        <v>0</v>
      </c>
      <c r="K715" s="55">
        <v>449.97</v>
      </c>
      <c r="L715" s="55">
        <v>449.97</v>
      </c>
      <c r="M715" s="55">
        <v>0</v>
      </c>
      <c r="N715" s="55">
        <v>0</v>
      </c>
      <c r="O715" s="55">
        <v>449.97</v>
      </c>
      <c r="P715" s="1">
        <v>40</v>
      </c>
    </row>
    <row r="716" spans="1:16" ht="12.75">
      <c r="A716" t="s">
        <v>229</v>
      </c>
      <c r="B716" t="s">
        <v>1557</v>
      </c>
      <c r="C716" t="s">
        <v>1908</v>
      </c>
      <c r="D716" t="s">
        <v>1916</v>
      </c>
      <c r="E716" t="s">
        <v>1917</v>
      </c>
      <c r="F716" t="s">
        <v>1918</v>
      </c>
      <c r="G716" t="s">
        <v>1919</v>
      </c>
      <c r="H716" s="55">
        <v>227737.89</v>
      </c>
      <c r="I716" s="55">
        <v>5056441018.64</v>
      </c>
      <c r="J716" s="55">
        <v>5045901292.32</v>
      </c>
      <c r="K716" s="55">
        <v>10767464.21</v>
      </c>
      <c r="L716" s="55">
        <v>547258.1</v>
      </c>
      <c r="M716" s="55">
        <v>4816796636.7</v>
      </c>
      <c r="N716" s="55">
        <v>4817116156.91</v>
      </c>
      <c r="O716" s="55">
        <v>227737.89</v>
      </c>
      <c r="P716" s="1">
        <v>40</v>
      </c>
    </row>
    <row r="717" spans="1:16" ht="12.75">
      <c r="A717" t="s">
        <v>229</v>
      </c>
      <c r="B717" t="s">
        <v>1557</v>
      </c>
      <c r="C717" t="s">
        <v>1908</v>
      </c>
      <c r="D717" t="s">
        <v>1916</v>
      </c>
      <c r="E717" t="s">
        <v>1917</v>
      </c>
      <c r="F717" t="s">
        <v>1920</v>
      </c>
      <c r="G717" t="s">
        <v>1921</v>
      </c>
      <c r="H717" s="55">
        <v>69188.62</v>
      </c>
      <c r="I717" s="55">
        <v>1357379147.93</v>
      </c>
      <c r="J717" s="55">
        <v>1353892359.59</v>
      </c>
      <c r="K717" s="55">
        <v>3555976.96</v>
      </c>
      <c r="L717" s="55">
        <v>19386.24</v>
      </c>
      <c r="M717" s="55">
        <v>2074136864.33</v>
      </c>
      <c r="N717" s="55">
        <v>2074087061.95</v>
      </c>
      <c r="O717" s="55">
        <v>69188.62</v>
      </c>
      <c r="P717" s="1">
        <v>40</v>
      </c>
    </row>
    <row r="718" spans="1:16" ht="12.75">
      <c r="A718" t="s">
        <v>229</v>
      </c>
      <c r="B718" t="s">
        <v>1557</v>
      </c>
      <c r="C718" t="s">
        <v>1908</v>
      </c>
      <c r="D718" t="s">
        <v>1916</v>
      </c>
      <c r="E718" t="s">
        <v>1917</v>
      </c>
      <c r="F718" t="s">
        <v>1922</v>
      </c>
      <c r="G718" t="s">
        <v>1923</v>
      </c>
      <c r="H718" s="55">
        <v>62879.04</v>
      </c>
      <c r="I718" s="55">
        <v>939331030.78</v>
      </c>
      <c r="J718" s="55">
        <v>936908128.94</v>
      </c>
      <c r="K718" s="55">
        <v>2485780.88</v>
      </c>
      <c r="L718" s="55">
        <v>25520.76</v>
      </c>
      <c r="M718" s="55">
        <v>848159809.79</v>
      </c>
      <c r="N718" s="55">
        <v>848122451.51</v>
      </c>
      <c r="O718" s="55">
        <v>62879.04</v>
      </c>
      <c r="P718" s="1">
        <v>40</v>
      </c>
    </row>
    <row r="719" spans="1:16" ht="12.75">
      <c r="A719" t="s">
        <v>229</v>
      </c>
      <c r="B719" t="s">
        <v>1557</v>
      </c>
      <c r="C719" t="s">
        <v>1908</v>
      </c>
      <c r="D719" t="s">
        <v>1916</v>
      </c>
      <c r="E719" t="s">
        <v>1917</v>
      </c>
      <c r="F719" t="s">
        <v>1924</v>
      </c>
      <c r="G719" t="s">
        <v>1925</v>
      </c>
      <c r="H719" s="55">
        <v>14379.11</v>
      </c>
      <c r="I719" s="55">
        <v>97895.3</v>
      </c>
      <c r="J719" s="55">
        <v>104373.07</v>
      </c>
      <c r="K719" s="55">
        <v>7901.34</v>
      </c>
      <c r="L719" s="55">
        <v>6758.55</v>
      </c>
      <c r="M719" s="55">
        <v>89062.04</v>
      </c>
      <c r="N719" s="55">
        <v>81441.48</v>
      </c>
      <c r="O719" s="55">
        <v>14379.11</v>
      </c>
      <c r="P719" s="1">
        <v>40</v>
      </c>
    </row>
    <row r="720" spans="1:16" ht="12.75">
      <c r="A720" t="s">
        <v>229</v>
      </c>
      <c r="B720" t="s">
        <v>1557</v>
      </c>
      <c r="C720" t="s">
        <v>1908</v>
      </c>
      <c r="D720" t="s">
        <v>1916</v>
      </c>
      <c r="E720" t="s">
        <v>1917</v>
      </c>
      <c r="F720" t="s">
        <v>1926</v>
      </c>
      <c r="G720" t="s">
        <v>1927</v>
      </c>
      <c r="H720" s="55">
        <v>7293.37</v>
      </c>
      <c r="I720" s="55">
        <v>689227897.27</v>
      </c>
      <c r="J720" s="55">
        <v>689225853.41</v>
      </c>
      <c r="K720" s="55">
        <v>9337.23</v>
      </c>
      <c r="L720" s="55">
        <v>6633.06</v>
      </c>
      <c r="M720" s="55">
        <v>628520302.69</v>
      </c>
      <c r="N720" s="55">
        <v>628519642.38</v>
      </c>
      <c r="O720" s="55">
        <v>7293.37</v>
      </c>
      <c r="P720" s="1">
        <v>40</v>
      </c>
    </row>
    <row r="721" spans="1:16" ht="12.75">
      <c r="A721" t="s">
        <v>229</v>
      </c>
      <c r="B721" t="s">
        <v>1557</v>
      </c>
      <c r="C721" t="s">
        <v>1908</v>
      </c>
      <c r="D721" t="s">
        <v>1916</v>
      </c>
      <c r="E721" t="s">
        <v>1917</v>
      </c>
      <c r="F721" t="s">
        <v>1928</v>
      </c>
      <c r="G721" t="s">
        <v>1929</v>
      </c>
      <c r="H721" s="55">
        <v>3292.63</v>
      </c>
      <c r="I721" s="55">
        <v>97320359.67</v>
      </c>
      <c r="J721" s="55">
        <v>97317729.81</v>
      </c>
      <c r="K721" s="55">
        <v>5922.49</v>
      </c>
      <c r="L721" s="55">
        <v>5024.96</v>
      </c>
      <c r="M721" s="55">
        <v>96114218</v>
      </c>
      <c r="N721" s="55">
        <v>96115950.33</v>
      </c>
      <c r="O721" s="55">
        <v>3292.63</v>
      </c>
      <c r="P721" s="1">
        <v>40</v>
      </c>
    </row>
    <row r="722" spans="1:16" ht="12.75">
      <c r="A722" t="s">
        <v>229</v>
      </c>
      <c r="B722" t="s">
        <v>1557</v>
      </c>
      <c r="C722" t="s">
        <v>1908</v>
      </c>
      <c r="D722" t="s">
        <v>1916</v>
      </c>
      <c r="E722" t="s">
        <v>1917</v>
      </c>
      <c r="F722" t="s">
        <v>1930</v>
      </c>
      <c r="G722" t="s">
        <v>1931</v>
      </c>
      <c r="H722" s="55">
        <v>6714.25</v>
      </c>
      <c r="I722" s="55">
        <v>253775262.99</v>
      </c>
      <c r="J722" s="55">
        <v>253766508.96</v>
      </c>
      <c r="K722" s="55">
        <v>15468.28</v>
      </c>
      <c r="L722" s="55">
        <v>39181.41</v>
      </c>
      <c r="M722" s="55">
        <v>227922438.99</v>
      </c>
      <c r="N722" s="55">
        <v>227954906.15</v>
      </c>
      <c r="O722" s="55">
        <v>6714.25</v>
      </c>
      <c r="P722" s="1">
        <v>40</v>
      </c>
    </row>
    <row r="723" spans="1:16" ht="12.75">
      <c r="A723" t="s">
        <v>229</v>
      </c>
      <c r="B723" t="s">
        <v>1557</v>
      </c>
      <c r="C723" t="s">
        <v>1908</v>
      </c>
      <c r="D723" t="s">
        <v>1916</v>
      </c>
      <c r="E723" t="s">
        <v>1917</v>
      </c>
      <c r="F723" t="s">
        <v>1932</v>
      </c>
      <c r="G723" t="s">
        <v>1933</v>
      </c>
      <c r="H723" s="55">
        <v>8897.91</v>
      </c>
      <c r="I723" s="55">
        <v>132910897.39</v>
      </c>
      <c r="J723" s="55">
        <v>132915656.77</v>
      </c>
      <c r="K723" s="55">
        <v>4138.53</v>
      </c>
      <c r="L723" s="55">
        <v>13690.76</v>
      </c>
      <c r="M723" s="55">
        <v>133218332.16</v>
      </c>
      <c r="N723" s="55">
        <v>133223125.01</v>
      </c>
      <c r="O723" s="55">
        <v>8897.91</v>
      </c>
      <c r="P723" s="1">
        <v>40</v>
      </c>
    </row>
    <row r="724" spans="1:16" ht="12.75">
      <c r="A724" t="s">
        <v>229</v>
      </c>
      <c r="B724" t="s">
        <v>1557</v>
      </c>
      <c r="C724" t="s">
        <v>1908</v>
      </c>
      <c r="D724" t="s">
        <v>1916</v>
      </c>
      <c r="E724" t="s">
        <v>1917</v>
      </c>
      <c r="F724" t="s">
        <v>1934</v>
      </c>
      <c r="G724" t="s">
        <v>1935</v>
      </c>
      <c r="H724" s="55">
        <v>5951.62</v>
      </c>
      <c r="I724" s="55">
        <v>5666840.41</v>
      </c>
      <c r="J724" s="55">
        <v>5669052.2</v>
      </c>
      <c r="K724" s="55">
        <v>3739.83</v>
      </c>
      <c r="L724" s="55">
        <v>0</v>
      </c>
      <c r="M724" s="55">
        <v>4907979.15</v>
      </c>
      <c r="N724" s="55">
        <v>4902027.53</v>
      </c>
      <c r="O724" s="55">
        <v>5951.62</v>
      </c>
      <c r="P724" s="1">
        <v>40</v>
      </c>
    </row>
    <row r="725" spans="1:16" ht="12.75">
      <c r="A725" t="s">
        <v>229</v>
      </c>
      <c r="B725" t="s">
        <v>1557</v>
      </c>
      <c r="C725" t="s">
        <v>1908</v>
      </c>
      <c r="D725" t="s">
        <v>1916</v>
      </c>
      <c r="E725" t="s">
        <v>1917</v>
      </c>
      <c r="F725" t="s">
        <v>1936</v>
      </c>
      <c r="G725" t="s">
        <v>1937</v>
      </c>
      <c r="H725" s="55">
        <v>7561.88</v>
      </c>
      <c r="I725" s="55">
        <v>4304262.1</v>
      </c>
      <c r="J725" s="55">
        <v>4307032.65</v>
      </c>
      <c r="K725" s="55">
        <v>4791.33</v>
      </c>
      <c r="L725" s="55">
        <v>4465.79</v>
      </c>
      <c r="M725" s="55">
        <v>4895943.43</v>
      </c>
      <c r="N725" s="55">
        <v>4892847.34</v>
      </c>
      <c r="O725" s="55">
        <v>7561.88</v>
      </c>
      <c r="P725" s="1">
        <v>40</v>
      </c>
    </row>
    <row r="726" spans="1:16" ht="12.75">
      <c r="A726" t="s">
        <v>229</v>
      </c>
      <c r="B726" t="s">
        <v>1557</v>
      </c>
      <c r="C726" t="s">
        <v>1908</v>
      </c>
      <c r="D726" t="s">
        <v>1916</v>
      </c>
      <c r="E726" t="s">
        <v>1917</v>
      </c>
      <c r="F726" t="s">
        <v>1938</v>
      </c>
      <c r="G726" t="s">
        <v>1939</v>
      </c>
      <c r="H726" s="55">
        <v>6121.02</v>
      </c>
      <c r="I726" s="55">
        <v>384152287.4</v>
      </c>
      <c r="J726" s="55">
        <v>384126299.53</v>
      </c>
      <c r="K726" s="55">
        <v>32108.89</v>
      </c>
      <c r="L726" s="55">
        <v>25085.8</v>
      </c>
      <c r="M726" s="55">
        <v>311090849.18</v>
      </c>
      <c r="N726" s="55">
        <v>311109813.96</v>
      </c>
      <c r="O726" s="55">
        <v>6121.02</v>
      </c>
      <c r="P726" s="1">
        <v>40</v>
      </c>
    </row>
    <row r="727" spans="1:16" ht="12.75">
      <c r="A727" t="s">
        <v>229</v>
      </c>
      <c r="B727" t="s">
        <v>1557</v>
      </c>
      <c r="C727" t="s">
        <v>1908</v>
      </c>
      <c r="D727" t="s">
        <v>1916</v>
      </c>
      <c r="E727" t="s">
        <v>1917</v>
      </c>
      <c r="F727" t="s">
        <v>1940</v>
      </c>
      <c r="G727" t="s">
        <v>1941</v>
      </c>
      <c r="H727" s="55">
        <v>5972</v>
      </c>
      <c r="I727" s="55">
        <v>95090512.48</v>
      </c>
      <c r="J727" s="55">
        <v>95093355.28</v>
      </c>
      <c r="K727" s="55">
        <v>3129.2</v>
      </c>
      <c r="L727" s="55">
        <v>11375.05</v>
      </c>
      <c r="M727" s="55">
        <v>101292770.95</v>
      </c>
      <c r="N727" s="55">
        <v>101298174</v>
      </c>
      <c r="O727" s="55">
        <v>5972</v>
      </c>
      <c r="P727" s="1">
        <v>40</v>
      </c>
    </row>
    <row r="728" spans="1:16" ht="12.75">
      <c r="A728" t="s">
        <v>229</v>
      </c>
      <c r="B728" t="s">
        <v>1557</v>
      </c>
      <c r="C728" t="s">
        <v>1908</v>
      </c>
      <c r="D728" t="s">
        <v>1916</v>
      </c>
      <c r="E728" t="s">
        <v>1917</v>
      </c>
      <c r="F728" t="s">
        <v>1942</v>
      </c>
      <c r="G728" t="s">
        <v>1943</v>
      </c>
      <c r="H728" s="55">
        <v>51567.18</v>
      </c>
      <c r="I728" s="55">
        <v>1110909544.27</v>
      </c>
      <c r="J728" s="55">
        <v>1108150435.01</v>
      </c>
      <c r="K728" s="55">
        <v>2810676.44</v>
      </c>
      <c r="L728" s="55">
        <v>27709.1</v>
      </c>
      <c r="M728" s="55">
        <v>811073099.8</v>
      </c>
      <c r="N728" s="55">
        <v>811049241.72</v>
      </c>
      <c r="O728" s="55">
        <v>51567.18</v>
      </c>
      <c r="P728" s="1">
        <v>40</v>
      </c>
    </row>
    <row r="729" spans="1:16" ht="12.75">
      <c r="A729" t="s">
        <v>229</v>
      </c>
      <c r="B729" t="s">
        <v>1557</v>
      </c>
      <c r="C729" t="s">
        <v>1908</v>
      </c>
      <c r="D729" t="s">
        <v>1916</v>
      </c>
      <c r="E729" t="s">
        <v>1917</v>
      </c>
      <c r="F729" t="s">
        <v>1944</v>
      </c>
      <c r="G729" t="s">
        <v>1945</v>
      </c>
      <c r="H729" s="55">
        <v>1765.31</v>
      </c>
      <c r="I729" s="55">
        <v>47853270.41</v>
      </c>
      <c r="J729" s="55">
        <v>47851465.97</v>
      </c>
      <c r="K729" s="55">
        <v>3569.75</v>
      </c>
      <c r="L729" s="55">
        <v>6221.28</v>
      </c>
      <c r="M729" s="55">
        <v>31440732.5</v>
      </c>
      <c r="N729" s="55">
        <v>31445188.47</v>
      </c>
      <c r="O729" s="55">
        <v>1765.31</v>
      </c>
      <c r="P729" s="1">
        <v>40</v>
      </c>
    </row>
    <row r="730" spans="1:16" ht="12.75">
      <c r="A730" t="s">
        <v>229</v>
      </c>
      <c r="B730" t="s">
        <v>1557</v>
      </c>
      <c r="C730" t="s">
        <v>1908</v>
      </c>
      <c r="D730" t="s">
        <v>1916</v>
      </c>
      <c r="E730" t="s">
        <v>1917</v>
      </c>
      <c r="F730" t="s">
        <v>1946</v>
      </c>
      <c r="G730" t="s">
        <v>1947</v>
      </c>
      <c r="H730" s="55">
        <v>4731.35</v>
      </c>
      <c r="I730" s="55">
        <v>4395421.36</v>
      </c>
      <c r="J730" s="55">
        <v>4397888.1</v>
      </c>
      <c r="K730" s="55">
        <v>2264.61</v>
      </c>
      <c r="L730" s="55">
        <v>4650.66</v>
      </c>
      <c r="M730" s="55">
        <v>3531130.91</v>
      </c>
      <c r="N730" s="55">
        <v>3531050.22</v>
      </c>
      <c r="O730" s="55">
        <v>4731.35</v>
      </c>
      <c r="P730" s="1">
        <v>40</v>
      </c>
    </row>
    <row r="731" spans="1:16" ht="12.75">
      <c r="A731" t="s">
        <v>229</v>
      </c>
      <c r="B731" t="s">
        <v>1557</v>
      </c>
      <c r="C731" t="s">
        <v>1908</v>
      </c>
      <c r="D731" t="s">
        <v>1916</v>
      </c>
      <c r="E731" t="s">
        <v>1917</v>
      </c>
      <c r="F731" t="s">
        <v>1948</v>
      </c>
      <c r="G731" t="s">
        <v>1949</v>
      </c>
      <c r="H731" s="55">
        <v>10327.61</v>
      </c>
      <c r="I731" s="55">
        <v>220094584.96</v>
      </c>
      <c r="J731" s="55">
        <v>220085299.1</v>
      </c>
      <c r="K731" s="55">
        <v>19613.47</v>
      </c>
      <c r="L731" s="55">
        <v>23269.4</v>
      </c>
      <c r="M731" s="55">
        <v>179229247.4</v>
      </c>
      <c r="N731" s="55">
        <v>179242189.19</v>
      </c>
      <c r="O731" s="55">
        <v>10327.61</v>
      </c>
      <c r="P731" s="1">
        <v>40</v>
      </c>
    </row>
    <row r="732" spans="1:16" ht="12.75">
      <c r="A732" t="s">
        <v>229</v>
      </c>
      <c r="B732" t="s">
        <v>1557</v>
      </c>
      <c r="C732" t="s">
        <v>1908</v>
      </c>
      <c r="D732" t="s">
        <v>1916</v>
      </c>
      <c r="E732" t="s">
        <v>1917</v>
      </c>
      <c r="F732" t="s">
        <v>1950</v>
      </c>
      <c r="G732" t="s">
        <v>1951</v>
      </c>
      <c r="H732" s="55">
        <v>0</v>
      </c>
      <c r="I732" s="55">
        <v>0</v>
      </c>
      <c r="J732" s="55">
        <v>0</v>
      </c>
      <c r="K732" s="55">
        <v>0</v>
      </c>
      <c r="L732" s="55">
        <v>0</v>
      </c>
      <c r="M732" s="55">
        <v>454.03</v>
      </c>
      <c r="N732" s="55">
        <v>454.03</v>
      </c>
      <c r="O732" s="55">
        <v>0</v>
      </c>
      <c r="P732" s="1">
        <v>40</v>
      </c>
    </row>
    <row r="733" spans="1:16" ht="12.75">
      <c r="A733" t="s">
        <v>229</v>
      </c>
      <c r="B733" t="s">
        <v>1557</v>
      </c>
      <c r="C733" t="s">
        <v>1908</v>
      </c>
      <c r="D733" t="s">
        <v>1952</v>
      </c>
      <c r="E733" t="s">
        <v>1953</v>
      </c>
      <c r="F733" t="s">
        <v>1953</v>
      </c>
      <c r="G733" t="s">
        <v>1954</v>
      </c>
      <c r="H733" s="55">
        <v>399034.74</v>
      </c>
      <c r="I733" s="55">
        <v>151042.99</v>
      </c>
      <c r="J733" s="55">
        <v>0</v>
      </c>
      <c r="K733" s="55">
        <v>550077.73</v>
      </c>
      <c r="L733" s="55">
        <v>1277533.25</v>
      </c>
      <c r="M733" s="55">
        <v>-878498.51</v>
      </c>
      <c r="N733" s="55">
        <v>0</v>
      </c>
      <c r="O733" s="55">
        <v>399034.74</v>
      </c>
      <c r="P733" s="1">
        <v>40</v>
      </c>
    </row>
    <row r="734" spans="1:16" ht="12.75">
      <c r="A734" t="s">
        <v>229</v>
      </c>
      <c r="B734" t="s">
        <v>1557</v>
      </c>
      <c r="C734" t="s">
        <v>1908</v>
      </c>
      <c r="D734" t="s">
        <v>1952</v>
      </c>
      <c r="E734" t="s">
        <v>1955</v>
      </c>
      <c r="F734" t="s">
        <v>1955</v>
      </c>
      <c r="G734" t="s">
        <v>1956</v>
      </c>
      <c r="H734" s="55">
        <v>124625.47</v>
      </c>
      <c r="I734" s="55">
        <v>-124538.56</v>
      </c>
      <c r="J734" s="55">
        <v>0</v>
      </c>
      <c r="K734" s="55">
        <v>86.91</v>
      </c>
      <c r="L734" s="55">
        <v>489704.56</v>
      </c>
      <c r="M734" s="55">
        <v>-365079.09</v>
      </c>
      <c r="N734" s="55">
        <v>0</v>
      </c>
      <c r="O734" s="55">
        <v>124625.47</v>
      </c>
      <c r="P734" s="1">
        <v>40</v>
      </c>
    </row>
    <row r="735" spans="1:16" ht="12.75">
      <c r="A735" t="s">
        <v>229</v>
      </c>
      <c r="B735" t="s">
        <v>1557</v>
      </c>
      <c r="C735" t="s">
        <v>1908</v>
      </c>
      <c r="D735" t="s">
        <v>1952</v>
      </c>
      <c r="E735" t="s">
        <v>1957</v>
      </c>
      <c r="F735" t="s">
        <v>1957</v>
      </c>
      <c r="G735" t="s">
        <v>1958</v>
      </c>
      <c r="H735" s="55">
        <v>43853.93</v>
      </c>
      <c r="I735" s="55">
        <v>545387.83</v>
      </c>
      <c r="J735" s="55">
        <v>468157.61</v>
      </c>
      <c r="K735" s="55">
        <v>121084.15</v>
      </c>
      <c r="L735" s="55">
        <v>39301.2</v>
      </c>
      <c r="M735" s="55">
        <v>376566.58</v>
      </c>
      <c r="N735" s="55">
        <v>372013.85</v>
      </c>
      <c r="O735" s="55">
        <v>43853.93</v>
      </c>
      <c r="P735" s="1">
        <v>40</v>
      </c>
    </row>
    <row r="736" spans="1:16" ht="12.75">
      <c r="A736" t="s">
        <v>229</v>
      </c>
      <c r="B736" t="s">
        <v>1557</v>
      </c>
      <c r="C736" t="s">
        <v>1908</v>
      </c>
      <c r="D736" t="s">
        <v>1959</v>
      </c>
      <c r="E736" t="s">
        <v>1960</v>
      </c>
      <c r="F736" t="s">
        <v>1960</v>
      </c>
      <c r="G736" t="s">
        <v>1961</v>
      </c>
      <c r="H736" s="55">
        <v>239139.5</v>
      </c>
      <c r="I736" s="55">
        <v>-28903.68</v>
      </c>
      <c r="J736" s="55">
        <v>0</v>
      </c>
      <c r="K736" s="55">
        <v>210235.82</v>
      </c>
      <c r="L736" s="55">
        <v>1517591.28</v>
      </c>
      <c r="M736" s="55">
        <v>-1278451.78</v>
      </c>
      <c r="N736" s="55">
        <v>0</v>
      </c>
      <c r="O736" s="55">
        <v>239139.5</v>
      </c>
      <c r="P736" s="1">
        <v>40</v>
      </c>
    </row>
    <row r="737" spans="1:16" ht="12.75">
      <c r="A737" t="s">
        <v>229</v>
      </c>
      <c r="B737" t="s">
        <v>1557</v>
      </c>
      <c r="C737" t="s">
        <v>1908</v>
      </c>
      <c r="D737" t="s">
        <v>1959</v>
      </c>
      <c r="E737" t="s">
        <v>1962</v>
      </c>
      <c r="F737" t="s">
        <v>1962</v>
      </c>
      <c r="G737" t="s">
        <v>1963</v>
      </c>
      <c r="H737" s="55">
        <v>0</v>
      </c>
      <c r="I737" s="55">
        <v>2834459.48</v>
      </c>
      <c r="J737" s="55">
        <v>2834459.48</v>
      </c>
      <c r="K737" s="55">
        <v>0</v>
      </c>
      <c r="L737" s="55">
        <v>0</v>
      </c>
      <c r="M737" s="55">
        <v>11404717.22</v>
      </c>
      <c r="N737" s="55">
        <v>11404717.22</v>
      </c>
      <c r="O737" s="55">
        <v>0</v>
      </c>
      <c r="P737" s="1">
        <v>40</v>
      </c>
    </row>
    <row r="738" spans="1:16" ht="12.75">
      <c r="A738" t="s">
        <v>229</v>
      </c>
      <c r="B738" t="s">
        <v>1557</v>
      </c>
      <c r="C738" t="s">
        <v>1964</v>
      </c>
      <c r="D738" t="s">
        <v>1965</v>
      </c>
      <c r="E738" t="s">
        <v>1966</v>
      </c>
      <c r="F738" t="s">
        <v>1966</v>
      </c>
      <c r="G738" t="s">
        <v>1967</v>
      </c>
      <c r="H738" s="55">
        <v>-109099782.97</v>
      </c>
      <c r="I738" s="55">
        <v>0</v>
      </c>
      <c r="J738" s="55">
        <v>0</v>
      </c>
      <c r="K738" s="55">
        <v>-109099782.97</v>
      </c>
      <c r="L738" s="55">
        <v>-93456260.84</v>
      </c>
      <c r="M738" s="55">
        <v>0</v>
      </c>
      <c r="N738" s="55">
        <v>15643522.129999999</v>
      </c>
      <c r="O738" s="55">
        <v>-109099782.97</v>
      </c>
      <c r="P738" s="1">
        <v>55</v>
      </c>
    </row>
    <row r="739" spans="1:16" ht="12.75">
      <c r="A739" t="s">
        <v>229</v>
      </c>
      <c r="B739" t="s">
        <v>1968</v>
      </c>
      <c r="C739" t="s">
        <v>1969</v>
      </c>
      <c r="D739" t="s">
        <v>1970</v>
      </c>
      <c r="E739" t="s">
        <v>1971</v>
      </c>
      <c r="F739" t="s">
        <v>1972</v>
      </c>
      <c r="G739" t="s">
        <v>1973</v>
      </c>
      <c r="H739" s="55">
        <v>0</v>
      </c>
      <c r="I739" s="55">
        <v>927960.46</v>
      </c>
      <c r="J739" s="55">
        <v>0</v>
      </c>
      <c r="K739" s="55">
        <v>927960.46</v>
      </c>
      <c r="L739" s="55">
        <v>0</v>
      </c>
      <c r="M739" s="55">
        <v>925957.07</v>
      </c>
      <c r="N739" s="55">
        <v>0</v>
      </c>
      <c r="O739" s="55">
        <v>925957.07</v>
      </c>
      <c r="P739" s="1">
        <v>43</v>
      </c>
    </row>
    <row r="740" spans="1:16" ht="12.75">
      <c r="A740" t="s">
        <v>229</v>
      </c>
      <c r="B740" t="s">
        <v>1968</v>
      </c>
      <c r="C740" t="s">
        <v>1969</v>
      </c>
      <c r="D740" t="s">
        <v>1970</v>
      </c>
      <c r="E740" t="s">
        <v>1971</v>
      </c>
      <c r="F740" t="s">
        <v>1974</v>
      </c>
      <c r="G740" t="s">
        <v>1975</v>
      </c>
      <c r="H740" s="55">
        <v>0</v>
      </c>
      <c r="I740" s="55">
        <v>371962.27</v>
      </c>
      <c r="J740" s="55">
        <v>0</v>
      </c>
      <c r="K740" s="55">
        <v>371962.27</v>
      </c>
      <c r="L740" s="55">
        <v>0</v>
      </c>
      <c r="M740" s="55">
        <v>380291.64</v>
      </c>
      <c r="N740" s="55">
        <v>0</v>
      </c>
      <c r="O740" s="55">
        <v>380291.64</v>
      </c>
      <c r="P740" s="1">
        <v>43</v>
      </c>
    </row>
    <row r="741" spans="1:16" ht="12.75">
      <c r="A741" t="s">
        <v>229</v>
      </c>
      <c r="B741" t="s">
        <v>1968</v>
      </c>
      <c r="C741" t="s">
        <v>1969</v>
      </c>
      <c r="D741" t="s">
        <v>1970</v>
      </c>
      <c r="E741" t="s">
        <v>1971</v>
      </c>
      <c r="F741" t="s">
        <v>1976</v>
      </c>
      <c r="G741" t="s">
        <v>1977</v>
      </c>
      <c r="H741" s="55">
        <v>0</v>
      </c>
      <c r="I741" s="55">
        <v>125136.28</v>
      </c>
      <c r="J741" s="55">
        <v>0</v>
      </c>
      <c r="K741" s="55">
        <v>125136.28</v>
      </c>
      <c r="L741" s="55">
        <v>0</v>
      </c>
      <c r="M741" s="55">
        <v>135390.97</v>
      </c>
      <c r="N741" s="55">
        <v>0</v>
      </c>
      <c r="O741" s="55">
        <v>135390.97</v>
      </c>
      <c r="P741" s="1">
        <v>43</v>
      </c>
    </row>
    <row r="742" spans="1:16" ht="12.75">
      <c r="A742" t="s">
        <v>229</v>
      </c>
      <c r="B742" t="s">
        <v>1968</v>
      </c>
      <c r="C742" t="s">
        <v>1969</v>
      </c>
      <c r="D742" t="s">
        <v>1970</v>
      </c>
      <c r="E742" t="s">
        <v>1971</v>
      </c>
      <c r="F742" t="s">
        <v>1978</v>
      </c>
      <c r="G742" t="s">
        <v>1979</v>
      </c>
      <c r="H742" s="55">
        <v>0</v>
      </c>
      <c r="I742" s="55">
        <v>0</v>
      </c>
      <c r="J742" s="55">
        <v>0</v>
      </c>
      <c r="K742" s="55">
        <v>0</v>
      </c>
      <c r="L742" s="55">
        <v>0</v>
      </c>
      <c r="M742" s="55">
        <v>0</v>
      </c>
      <c r="N742" s="55">
        <v>0</v>
      </c>
      <c r="O742" s="55">
        <v>0</v>
      </c>
      <c r="P742" s="1">
        <v>43</v>
      </c>
    </row>
    <row r="743" spans="1:16" ht="12.75">
      <c r="A743" t="s">
        <v>229</v>
      </c>
      <c r="B743" t="s">
        <v>1968</v>
      </c>
      <c r="C743" t="s">
        <v>1980</v>
      </c>
      <c r="D743" t="s">
        <v>1981</v>
      </c>
      <c r="E743" t="s">
        <v>1982</v>
      </c>
      <c r="F743" t="s">
        <v>1982</v>
      </c>
      <c r="G743" t="s">
        <v>1983</v>
      </c>
      <c r="H743" s="55">
        <v>0</v>
      </c>
      <c r="I743" s="55">
        <v>0</v>
      </c>
      <c r="J743" s="55">
        <v>0</v>
      </c>
      <c r="K743" s="55">
        <v>0</v>
      </c>
      <c r="L743" s="55">
        <v>0</v>
      </c>
      <c r="M743" s="55">
        <v>0</v>
      </c>
      <c r="N743" s="55">
        <v>0</v>
      </c>
      <c r="O743" s="55">
        <v>0</v>
      </c>
      <c r="P743" s="1">
        <v>43</v>
      </c>
    </row>
    <row r="744" spans="1:16" ht="12.75">
      <c r="A744" t="s">
        <v>229</v>
      </c>
      <c r="B744" t="s">
        <v>1968</v>
      </c>
      <c r="C744" t="s">
        <v>1980</v>
      </c>
      <c r="D744" t="s">
        <v>1984</v>
      </c>
      <c r="E744" t="s">
        <v>1985</v>
      </c>
      <c r="F744" t="s">
        <v>1985</v>
      </c>
      <c r="G744" t="s">
        <v>1986</v>
      </c>
      <c r="H744" s="55">
        <v>0</v>
      </c>
      <c r="I744" s="55">
        <v>0</v>
      </c>
      <c r="J744" s="55">
        <v>0</v>
      </c>
      <c r="K744" s="55">
        <v>0</v>
      </c>
      <c r="L744" s="55">
        <v>0</v>
      </c>
      <c r="M744" s="55">
        <v>0</v>
      </c>
      <c r="N744" s="55">
        <v>0</v>
      </c>
      <c r="O744" s="55">
        <v>0</v>
      </c>
      <c r="P744" s="1">
        <v>43</v>
      </c>
    </row>
    <row r="745" spans="1:16" ht="12.75">
      <c r="A745" t="s">
        <v>229</v>
      </c>
      <c r="B745" t="s">
        <v>1968</v>
      </c>
      <c r="C745" t="s">
        <v>1980</v>
      </c>
      <c r="D745" t="s">
        <v>1984</v>
      </c>
      <c r="E745" t="s">
        <v>1987</v>
      </c>
      <c r="F745" t="s">
        <v>1987</v>
      </c>
      <c r="G745" t="s">
        <v>1988</v>
      </c>
      <c r="H745" s="55">
        <v>0</v>
      </c>
      <c r="I745" s="55">
        <v>493115.44</v>
      </c>
      <c r="J745" s="55">
        <v>0</v>
      </c>
      <c r="K745" s="55">
        <v>493115.44</v>
      </c>
      <c r="L745" s="55">
        <v>0</v>
      </c>
      <c r="M745" s="55">
        <v>417409.68</v>
      </c>
      <c r="N745" s="55">
        <v>0</v>
      </c>
      <c r="O745" s="55">
        <v>417409.68</v>
      </c>
      <c r="P745" s="1">
        <v>43</v>
      </c>
    </row>
    <row r="746" spans="1:16" ht="12.75">
      <c r="A746" t="s">
        <v>229</v>
      </c>
      <c r="B746" t="s">
        <v>1968</v>
      </c>
      <c r="C746" t="s">
        <v>1980</v>
      </c>
      <c r="D746" t="s">
        <v>1984</v>
      </c>
      <c r="E746" t="s">
        <v>1989</v>
      </c>
      <c r="F746" t="s">
        <v>1989</v>
      </c>
      <c r="G746" t="s">
        <v>1990</v>
      </c>
      <c r="H746" s="55">
        <v>0</v>
      </c>
      <c r="I746" s="55">
        <v>108012.61</v>
      </c>
      <c r="J746" s="55">
        <v>0</v>
      </c>
      <c r="K746" s="55">
        <v>108012.61</v>
      </c>
      <c r="L746" s="55">
        <v>0</v>
      </c>
      <c r="M746" s="55">
        <v>167750.77</v>
      </c>
      <c r="N746" s="55">
        <v>0</v>
      </c>
      <c r="O746" s="55">
        <v>167750.77</v>
      </c>
      <c r="P746" s="1">
        <v>43</v>
      </c>
    </row>
    <row r="747" spans="1:16" ht="12.75">
      <c r="A747" t="s">
        <v>229</v>
      </c>
      <c r="B747" t="s">
        <v>1968</v>
      </c>
      <c r="C747" t="s">
        <v>1980</v>
      </c>
      <c r="D747" t="s">
        <v>1984</v>
      </c>
      <c r="E747" t="s">
        <v>1991</v>
      </c>
      <c r="F747" t="s">
        <v>1992</v>
      </c>
      <c r="G747" t="s">
        <v>1993</v>
      </c>
      <c r="H747" s="55">
        <v>0</v>
      </c>
      <c r="I747" s="55">
        <v>219168.11</v>
      </c>
      <c r="J747" s="55">
        <v>0</v>
      </c>
      <c r="K747" s="55">
        <v>219168.11</v>
      </c>
      <c r="L747" s="55">
        <v>0</v>
      </c>
      <c r="M747" s="55">
        <v>0</v>
      </c>
      <c r="N747" s="55">
        <v>0</v>
      </c>
      <c r="O747" s="55">
        <v>0</v>
      </c>
      <c r="P747" s="1">
        <v>43</v>
      </c>
    </row>
    <row r="748" spans="1:16" ht="12.75">
      <c r="A748" t="s">
        <v>229</v>
      </c>
      <c r="B748" t="s">
        <v>1968</v>
      </c>
      <c r="C748" t="s">
        <v>1980</v>
      </c>
      <c r="D748" t="s">
        <v>1984</v>
      </c>
      <c r="E748" t="s">
        <v>1991</v>
      </c>
      <c r="F748" t="s">
        <v>1994</v>
      </c>
      <c r="G748" t="s">
        <v>1995</v>
      </c>
      <c r="H748" s="55">
        <v>0</v>
      </c>
      <c r="I748" s="55">
        <v>0</v>
      </c>
      <c r="J748" s="55">
        <v>0</v>
      </c>
      <c r="K748" s="55">
        <v>0</v>
      </c>
      <c r="L748" s="55">
        <v>0</v>
      </c>
      <c r="M748" s="55">
        <v>455792.04</v>
      </c>
      <c r="N748" s="55">
        <v>0</v>
      </c>
      <c r="O748" s="55">
        <v>455792.04</v>
      </c>
      <c r="P748" s="1">
        <v>43</v>
      </c>
    </row>
    <row r="749" spans="1:16" ht="12.75">
      <c r="A749" t="s">
        <v>229</v>
      </c>
      <c r="B749" t="s">
        <v>1968</v>
      </c>
      <c r="C749" t="s">
        <v>1980</v>
      </c>
      <c r="D749" t="s">
        <v>1984</v>
      </c>
      <c r="E749" t="s">
        <v>1996</v>
      </c>
      <c r="F749" t="s">
        <v>1997</v>
      </c>
      <c r="G749" t="s">
        <v>1998</v>
      </c>
      <c r="H749" s="55">
        <v>0</v>
      </c>
      <c r="I749" s="55">
        <v>172190.34</v>
      </c>
      <c r="J749" s="55">
        <v>0</v>
      </c>
      <c r="K749" s="55">
        <v>172190.34</v>
      </c>
      <c r="L749" s="55">
        <v>0</v>
      </c>
      <c r="M749" s="55">
        <v>0</v>
      </c>
      <c r="N749" s="55">
        <v>0</v>
      </c>
      <c r="O749" s="55">
        <v>0</v>
      </c>
      <c r="P749" s="1">
        <v>43</v>
      </c>
    </row>
    <row r="750" spans="1:16" ht="12.75">
      <c r="A750" t="s">
        <v>229</v>
      </c>
      <c r="B750" t="s">
        <v>1968</v>
      </c>
      <c r="C750" t="s">
        <v>1980</v>
      </c>
      <c r="D750" t="s">
        <v>1984</v>
      </c>
      <c r="E750" t="s">
        <v>1996</v>
      </c>
      <c r="F750" t="s">
        <v>1999</v>
      </c>
      <c r="G750" t="s">
        <v>2000</v>
      </c>
      <c r="H750" s="55">
        <v>0</v>
      </c>
      <c r="I750" s="55">
        <v>0</v>
      </c>
      <c r="J750" s="55">
        <v>0</v>
      </c>
      <c r="K750" s="55">
        <v>0</v>
      </c>
      <c r="L750" s="55">
        <v>0</v>
      </c>
      <c r="M750" s="55">
        <v>168182.79</v>
      </c>
      <c r="N750" s="55">
        <v>0</v>
      </c>
      <c r="O750" s="55">
        <v>168182.79</v>
      </c>
      <c r="P750" s="1">
        <v>43</v>
      </c>
    </row>
    <row r="751" spans="1:16" ht="12.75">
      <c r="A751" t="s">
        <v>229</v>
      </c>
      <c r="B751" t="s">
        <v>1968</v>
      </c>
      <c r="C751" t="s">
        <v>1980</v>
      </c>
      <c r="D751" t="s">
        <v>1984</v>
      </c>
      <c r="E751" t="s">
        <v>2001</v>
      </c>
      <c r="F751" t="s">
        <v>2002</v>
      </c>
      <c r="G751" t="s">
        <v>2003</v>
      </c>
      <c r="H751" s="55">
        <v>0</v>
      </c>
      <c r="I751" s="55">
        <v>0</v>
      </c>
      <c r="J751" s="55">
        <v>0</v>
      </c>
      <c r="K751" s="55">
        <v>0</v>
      </c>
      <c r="L751" s="55">
        <v>0</v>
      </c>
      <c r="M751" s="55">
        <v>7339.84</v>
      </c>
      <c r="N751" s="55">
        <v>0</v>
      </c>
      <c r="O751" s="55">
        <v>7339.84</v>
      </c>
      <c r="P751" s="1">
        <v>43</v>
      </c>
    </row>
    <row r="752" spans="1:16" ht="12.75">
      <c r="A752" t="s">
        <v>229</v>
      </c>
      <c r="B752" t="s">
        <v>1968</v>
      </c>
      <c r="C752" t="s">
        <v>1980</v>
      </c>
      <c r="D752" t="s">
        <v>1984</v>
      </c>
      <c r="E752" t="s">
        <v>2001</v>
      </c>
      <c r="F752" t="s">
        <v>2004</v>
      </c>
      <c r="G752" t="s">
        <v>2005</v>
      </c>
      <c r="H752" s="55">
        <v>0</v>
      </c>
      <c r="I752" s="55">
        <v>0</v>
      </c>
      <c r="J752" s="55">
        <v>0</v>
      </c>
      <c r="K752" s="55">
        <v>0</v>
      </c>
      <c r="L752" s="55">
        <v>0</v>
      </c>
      <c r="M752" s="55">
        <v>0</v>
      </c>
      <c r="N752" s="55">
        <v>0</v>
      </c>
      <c r="O752" s="55">
        <v>0</v>
      </c>
      <c r="P752" s="1">
        <v>43</v>
      </c>
    </row>
    <row r="753" spans="1:16" ht="12.75">
      <c r="A753" t="s">
        <v>229</v>
      </c>
      <c r="B753" t="s">
        <v>1968</v>
      </c>
      <c r="C753" t="s">
        <v>1980</v>
      </c>
      <c r="D753" t="s">
        <v>1984</v>
      </c>
      <c r="E753" t="s">
        <v>2006</v>
      </c>
      <c r="F753" t="s">
        <v>2006</v>
      </c>
      <c r="G753" t="s">
        <v>2007</v>
      </c>
      <c r="H753" s="55">
        <v>0</v>
      </c>
      <c r="I753" s="55">
        <v>0</v>
      </c>
      <c r="J753" s="55">
        <v>0</v>
      </c>
      <c r="K753" s="55">
        <v>0</v>
      </c>
      <c r="L753" s="55">
        <v>0</v>
      </c>
      <c r="M753" s="55">
        <v>0</v>
      </c>
      <c r="N753" s="55">
        <v>0</v>
      </c>
      <c r="O753" s="55">
        <v>0</v>
      </c>
      <c r="P753" s="1">
        <v>43</v>
      </c>
    </row>
    <row r="754" spans="1:16" ht="12.75">
      <c r="A754" t="s">
        <v>229</v>
      </c>
      <c r="B754" t="s">
        <v>1968</v>
      </c>
      <c r="C754" t="s">
        <v>1980</v>
      </c>
      <c r="D754" t="s">
        <v>1984</v>
      </c>
      <c r="E754" t="s">
        <v>2008</v>
      </c>
      <c r="F754" t="s">
        <v>2008</v>
      </c>
      <c r="G754" t="s">
        <v>2009</v>
      </c>
      <c r="H754" s="55">
        <v>0</v>
      </c>
      <c r="I754" s="55">
        <v>13469.29</v>
      </c>
      <c r="J754" s="55">
        <v>0</v>
      </c>
      <c r="K754" s="55">
        <v>13469.29</v>
      </c>
      <c r="L754" s="55">
        <v>0</v>
      </c>
      <c r="M754" s="55">
        <v>0</v>
      </c>
      <c r="N754" s="55">
        <v>0</v>
      </c>
      <c r="O754" s="55">
        <v>0</v>
      </c>
      <c r="P754" s="1">
        <v>43</v>
      </c>
    </row>
    <row r="755" spans="1:16" ht="12.75">
      <c r="A755" t="s">
        <v>229</v>
      </c>
      <c r="B755" t="s">
        <v>1968</v>
      </c>
      <c r="C755" t="s">
        <v>1980</v>
      </c>
      <c r="D755" t="s">
        <v>2010</v>
      </c>
      <c r="E755" t="s">
        <v>2011</v>
      </c>
      <c r="F755" t="s">
        <v>2012</v>
      </c>
      <c r="G755" t="s">
        <v>2013</v>
      </c>
      <c r="H755" s="55">
        <v>0</v>
      </c>
      <c r="I755" s="55">
        <v>108686.31</v>
      </c>
      <c r="J755" s="55">
        <v>0</v>
      </c>
      <c r="K755" s="55">
        <v>108686.31</v>
      </c>
      <c r="L755" s="55">
        <v>0</v>
      </c>
      <c r="M755" s="55">
        <v>115906.09</v>
      </c>
      <c r="N755" s="55">
        <v>0</v>
      </c>
      <c r="O755" s="55">
        <v>115906.09</v>
      </c>
      <c r="P755" s="1">
        <v>43</v>
      </c>
    </row>
    <row r="756" spans="1:16" ht="12.75">
      <c r="A756" t="s">
        <v>229</v>
      </c>
      <c r="B756" t="s">
        <v>1968</v>
      </c>
      <c r="C756" t="s">
        <v>1980</v>
      </c>
      <c r="D756" t="s">
        <v>2010</v>
      </c>
      <c r="E756" t="s">
        <v>2011</v>
      </c>
      <c r="F756" t="s">
        <v>2014</v>
      </c>
      <c r="G756" t="s">
        <v>2015</v>
      </c>
      <c r="H756" s="55">
        <v>0</v>
      </c>
      <c r="I756" s="55">
        <v>1464311.89</v>
      </c>
      <c r="J756" s="55">
        <v>0</v>
      </c>
      <c r="K756" s="55">
        <v>1464311.89</v>
      </c>
      <c r="L756" s="55">
        <v>0</v>
      </c>
      <c r="M756" s="55">
        <v>2376970.18</v>
      </c>
      <c r="N756" s="55">
        <v>0</v>
      </c>
      <c r="O756" s="55">
        <v>2376970.18</v>
      </c>
      <c r="P756" s="1">
        <v>43</v>
      </c>
    </row>
    <row r="757" spans="1:16" ht="12.75">
      <c r="A757" t="s">
        <v>229</v>
      </c>
      <c r="B757" t="s">
        <v>1968</v>
      </c>
      <c r="C757" t="s">
        <v>1980</v>
      </c>
      <c r="D757" t="s">
        <v>2010</v>
      </c>
      <c r="E757" t="s">
        <v>2011</v>
      </c>
      <c r="F757" t="s">
        <v>2016</v>
      </c>
      <c r="G757" t="s">
        <v>2017</v>
      </c>
      <c r="H757" s="55">
        <v>0</v>
      </c>
      <c r="I757" s="55">
        <v>1927812.97</v>
      </c>
      <c r="J757" s="55">
        <v>0</v>
      </c>
      <c r="K757" s="55">
        <v>1927812.97</v>
      </c>
      <c r="L757" s="55">
        <v>0</v>
      </c>
      <c r="M757" s="55">
        <v>2164485.39</v>
      </c>
      <c r="N757" s="55">
        <v>0</v>
      </c>
      <c r="O757" s="55">
        <v>2164485.39</v>
      </c>
      <c r="P757" s="1">
        <v>43</v>
      </c>
    </row>
    <row r="758" spans="1:16" ht="12.75">
      <c r="A758" t="s">
        <v>229</v>
      </c>
      <c r="B758" t="s">
        <v>1968</v>
      </c>
      <c r="C758" t="s">
        <v>1980</v>
      </c>
      <c r="D758" t="s">
        <v>2010</v>
      </c>
      <c r="E758" t="s">
        <v>2011</v>
      </c>
      <c r="F758" t="s">
        <v>2018</v>
      </c>
      <c r="G758" t="s">
        <v>2019</v>
      </c>
      <c r="H758" s="55">
        <v>0</v>
      </c>
      <c r="I758" s="55">
        <v>488948.24</v>
      </c>
      <c r="J758" s="55">
        <v>0</v>
      </c>
      <c r="K758" s="55">
        <v>488948.24</v>
      </c>
      <c r="L758" s="55">
        <v>0</v>
      </c>
      <c r="M758" s="55">
        <v>356597.77</v>
      </c>
      <c r="N758" s="55">
        <v>0</v>
      </c>
      <c r="O758" s="55">
        <v>356597.77</v>
      </c>
      <c r="P758" s="1">
        <v>43</v>
      </c>
    </row>
    <row r="759" spans="1:16" ht="12.75">
      <c r="A759" t="s">
        <v>229</v>
      </c>
      <c r="B759" t="s">
        <v>1968</v>
      </c>
      <c r="C759" t="s">
        <v>1980</v>
      </c>
      <c r="D759" t="s">
        <v>2010</v>
      </c>
      <c r="E759" t="s">
        <v>2011</v>
      </c>
      <c r="F759" t="s">
        <v>2020</v>
      </c>
      <c r="G759" t="s">
        <v>2021</v>
      </c>
      <c r="H759" s="55">
        <v>0</v>
      </c>
      <c r="I759" s="55">
        <v>342797.04</v>
      </c>
      <c r="J759" s="55">
        <v>0</v>
      </c>
      <c r="K759" s="55">
        <v>342797.04</v>
      </c>
      <c r="L759" s="55">
        <v>0</v>
      </c>
      <c r="M759" s="55">
        <v>391200.49</v>
      </c>
      <c r="N759" s="55">
        <v>0</v>
      </c>
      <c r="O759" s="55">
        <v>391200.49</v>
      </c>
      <c r="P759" s="1">
        <v>43</v>
      </c>
    </row>
    <row r="760" spans="1:16" ht="12.75">
      <c r="A760" t="s">
        <v>229</v>
      </c>
      <c r="B760" t="s">
        <v>1968</v>
      </c>
      <c r="C760" t="s">
        <v>1980</v>
      </c>
      <c r="D760" t="s">
        <v>2010</v>
      </c>
      <c r="E760" t="s">
        <v>2011</v>
      </c>
      <c r="F760" t="s">
        <v>2022</v>
      </c>
      <c r="G760" t="s">
        <v>2023</v>
      </c>
      <c r="H760" s="55">
        <v>0</v>
      </c>
      <c r="I760" s="55">
        <v>74354.2</v>
      </c>
      <c r="J760" s="55">
        <v>0</v>
      </c>
      <c r="K760" s="55">
        <v>74354.2</v>
      </c>
      <c r="L760" s="55">
        <v>0</v>
      </c>
      <c r="M760" s="55">
        <v>66221.92</v>
      </c>
      <c r="N760" s="55">
        <v>0</v>
      </c>
      <c r="O760" s="55">
        <v>66221.92</v>
      </c>
      <c r="P760" s="1">
        <v>43</v>
      </c>
    </row>
    <row r="761" spans="1:16" ht="12.75">
      <c r="A761" t="s">
        <v>229</v>
      </c>
      <c r="B761" t="s">
        <v>1968</v>
      </c>
      <c r="C761" t="s">
        <v>1980</v>
      </c>
      <c r="D761" t="s">
        <v>2010</v>
      </c>
      <c r="E761" t="s">
        <v>2011</v>
      </c>
      <c r="F761" t="s">
        <v>2024</v>
      </c>
      <c r="G761" t="s">
        <v>2025</v>
      </c>
      <c r="H761" s="55">
        <v>0</v>
      </c>
      <c r="I761" s="55">
        <v>0</v>
      </c>
      <c r="J761" s="55">
        <v>0</v>
      </c>
      <c r="K761" s="55">
        <v>0</v>
      </c>
      <c r="L761" s="55">
        <v>0</v>
      </c>
      <c r="M761" s="55">
        <v>108182.1</v>
      </c>
      <c r="N761" s="55">
        <v>0</v>
      </c>
      <c r="O761" s="55">
        <v>108182.1</v>
      </c>
      <c r="P761" s="1">
        <v>43</v>
      </c>
    </row>
    <row r="762" spans="1:16" ht="12.75">
      <c r="A762" t="s">
        <v>229</v>
      </c>
      <c r="B762" t="s">
        <v>1968</v>
      </c>
      <c r="C762" t="s">
        <v>1980</v>
      </c>
      <c r="D762" t="s">
        <v>2010</v>
      </c>
      <c r="E762" t="s">
        <v>2011</v>
      </c>
      <c r="F762" t="s">
        <v>2026</v>
      </c>
      <c r="G762" t="s">
        <v>2027</v>
      </c>
      <c r="H762" s="55">
        <v>0</v>
      </c>
      <c r="I762" s="55">
        <v>0</v>
      </c>
      <c r="J762" s="55">
        <v>0</v>
      </c>
      <c r="K762" s="55">
        <v>0</v>
      </c>
      <c r="L762" s="55">
        <v>0</v>
      </c>
      <c r="M762" s="55">
        <v>99209.11</v>
      </c>
      <c r="N762" s="55">
        <v>0</v>
      </c>
      <c r="O762" s="55">
        <v>99209.11</v>
      </c>
      <c r="P762" s="1">
        <v>43</v>
      </c>
    </row>
    <row r="763" spans="1:16" ht="12.75">
      <c r="A763" t="s">
        <v>229</v>
      </c>
      <c r="B763" t="s">
        <v>1968</v>
      </c>
      <c r="C763" t="s">
        <v>1980</v>
      </c>
      <c r="D763" t="s">
        <v>2010</v>
      </c>
      <c r="E763" t="s">
        <v>2011</v>
      </c>
      <c r="F763" t="s">
        <v>2028</v>
      </c>
      <c r="G763" t="s">
        <v>2029</v>
      </c>
      <c r="H763" s="55">
        <v>0</v>
      </c>
      <c r="I763" s="55">
        <v>69883.78</v>
      </c>
      <c r="J763" s="55">
        <v>0</v>
      </c>
      <c r="K763" s="55">
        <v>69883.78</v>
      </c>
      <c r="L763" s="55">
        <v>0</v>
      </c>
      <c r="M763" s="55">
        <v>65742.53</v>
      </c>
      <c r="N763" s="55">
        <v>0</v>
      </c>
      <c r="O763" s="55">
        <v>65742.53</v>
      </c>
      <c r="P763" s="1">
        <v>43</v>
      </c>
    </row>
    <row r="764" spans="1:16" ht="12.75">
      <c r="A764" t="s">
        <v>229</v>
      </c>
      <c r="B764" t="s">
        <v>1968</v>
      </c>
      <c r="C764" t="s">
        <v>1980</v>
      </c>
      <c r="D764" t="s">
        <v>2010</v>
      </c>
      <c r="E764" t="s">
        <v>2030</v>
      </c>
      <c r="F764" t="s">
        <v>2030</v>
      </c>
      <c r="G764" t="s">
        <v>2031</v>
      </c>
      <c r="H764" s="55">
        <v>0</v>
      </c>
      <c r="I764" s="55">
        <v>52448004.21</v>
      </c>
      <c r="J764" s="55">
        <v>0</v>
      </c>
      <c r="K764" s="55">
        <v>52448004.21</v>
      </c>
      <c r="L764" s="55">
        <v>0</v>
      </c>
      <c r="M764" s="55">
        <v>43649389.4</v>
      </c>
      <c r="N764" s="55">
        <v>0</v>
      </c>
      <c r="O764" s="55">
        <v>43649389.4</v>
      </c>
      <c r="P764" s="1">
        <v>43</v>
      </c>
    </row>
    <row r="765" spans="1:16" ht="12.75">
      <c r="A765" t="s">
        <v>229</v>
      </c>
      <c r="B765" t="s">
        <v>1968</v>
      </c>
      <c r="C765" t="s">
        <v>1980</v>
      </c>
      <c r="D765" t="s">
        <v>2010</v>
      </c>
      <c r="E765" t="s">
        <v>2032</v>
      </c>
      <c r="F765" t="s">
        <v>2033</v>
      </c>
      <c r="G765" t="s">
        <v>2034</v>
      </c>
      <c r="H765" s="55">
        <v>0</v>
      </c>
      <c r="I765" s="55">
        <v>1168607.61</v>
      </c>
      <c r="J765" s="55">
        <v>0</v>
      </c>
      <c r="K765" s="55">
        <v>1168607.61</v>
      </c>
      <c r="L765" s="55">
        <v>0</v>
      </c>
      <c r="M765" s="55">
        <v>1193706.06</v>
      </c>
      <c r="N765" s="55">
        <v>0</v>
      </c>
      <c r="O765" s="55">
        <v>1193706.06</v>
      </c>
      <c r="P765" s="1">
        <v>43</v>
      </c>
    </row>
    <row r="766" spans="1:16" ht="12.75">
      <c r="A766" t="s">
        <v>229</v>
      </c>
      <c r="B766" t="s">
        <v>1968</v>
      </c>
      <c r="C766" t="s">
        <v>1980</v>
      </c>
      <c r="D766" t="s">
        <v>2010</v>
      </c>
      <c r="E766" t="s">
        <v>2032</v>
      </c>
      <c r="F766" t="s">
        <v>2035</v>
      </c>
      <c r="G766" t="s">
        <v>2036</v>
      </c>
      <c r="H766" s="55">
        <v>0</v>
      </c>
      <c r="I766" s="55">
        <v>4912559.56</v>
      </c>
      <c r="J766" s="55">
        <v>0</v>
      </c>
      <c r="K766" s="55">
        <v>4912559.56</v>
      </c>
      <c r="L766" s="55">
        <v>0</v>
      </c>
      <c r="M766" s="55">
        <v>5037397.2</v>
      </c>
      <c r="N766" s="55">
        <v>0</v>
      </c>
      <c r="O766" s="55">
        <v>5037397.2</v>
      </c>
      <c r="P766" s="1">
        <v>43</v>
      </c>
    </row>
    <row r="767" spans="1:16" ht="12.75">
      <c r="A767" t="s">
        <v>229</v>
      </c>
      <c r="B767" t="s">
        <v>1968</v>
      </c>
      <c r="C767" t="s">
        <v>1980</v>
      </c>
      <c r="D767" t="s">
        <v>2010</v>
      </c>
      <c r="E767" t="s">
        <v>2032</v>
      </c>
      <c r="F767" t="s">
        <v>2037</v>
      </c>
      <c r="G767" t="s">
        <v>2038</v>
      </c>
      <c r="H767" s="55">
        <v>0</v>
      </c>
      <c r="I767" s="55">
        <v>0</v>
      </c>
      <c r="J767" s="55">
        <v>0</v>
      </c>
      <c r="K767" s="55">
        <v>0</v>
      </c>
      <c r="L767" s="55">
        <v>0</v>
      </c>
      <c r="M767" s="55">
        <v>7155.26</v>
      </c>
      <c r="N767" s="55">
        <v>0</v>
      </c>
      <c r="O767" s="55">
        <v>7155.26</v>
      </c>
      <c r="P767" s="1">
        <v>43</v>
      </c>
    </row>
    <row r="768" spans="1:16" ht="12.75">
      <c r="A768" t="s">
        <v>229</v>
      </c>
      <c r="B768" t="s">
        <v>1968</v>
      </c>
      <c r="C768" t="s">
        <v>1980</v>
      </c>
      <c r="D768" t="s">
        <v>2010</v>
      </c>
      <c r="E768" t="s">
        <v>2032</v>
      </c>
      <c r="F768" t="s">
        <v>2039</v>
      </c>
      <c r="G768" t="s">
        <v>2040</v>
      </c>
      <c r="H768" s="55">
        <v>0</v>
      </c>
      <c r="I768" s="55">
        <v>1536890.94</v>
      </c>
      <c r="J768" s="55">
        <v>0</v>
      </c>
      <c r="K768" s="55">
        <v>1536890.94</v>
      </c>
      <c r="L768" s="55">
        <v>0</v>
      </c>
      <c r="M768" s="55">
        <v>1550977.5</v>
      </c>
      <c r="N768" s="55">
        <v>0</v>
      </c>
      <c r="O768" s="55">
        <v>1550977.5</v>
      </c>
      <c r="P768" s="1">
        <v>43</v>
      </c>
    </row>
    <row r="769" spans="1:16" ht="12.75">
      <c r="A769" t="s">
        <v>229</v>
      </c>
      <c r="B769" t="s">
        <v>1968</v>
      </c>
      <c r="C769" t="s">
        <v>1980</v>
      </c>
      <c r="D769" t="s">
        <v>2010</v>
      </c>
      <c r="E769" t="s">
        <v>2032</v>
      </c>
      <c r="F769" t="s">
        <v>2041</v>
      </c>
      <c r="G769" t="s">
        <v>2042</v>
      </c>
      <c r="H769" s="55">
        <v>0</v>
      </c>
      <c r="I769" s="55">
        <v>166572.88</v>
      </c>
      <c r="J769" s="55">
        <v>0</v>
      </c>
      <c r="K769" s="55">
        <v>166572.88</v>
      </c>
      <c r="L769" s="55">
        <v>0</v>
      </c>
      <c r="M769" s="55">
        <v>180642.94</v>
      </c>
      <c r="N769" s="55">
        <v>0</v>
      </c>
      <c r="O769" s="55">
        <v>180642.94</v>
      </c>
      <c r="P769" s="1">
        <v>43</v>
      </c>
    </row>
    <row r="770" spans="1:16" ht="12.75">
      <c r="A770" t="s">
        <v>229</v>
      </c>
      <c r="B770" t="s">
        <v>1968</v>
      </c>
      <c r="C770" t="s">
        <v>1980</v>
      </c>
      <c r="D770" t="s">
        <v>2010</v>
      </c>
      <c r="E770" t="s">
        <v>2032</v>
      </c>
      <c r="F770" t="s">
        <v>2043</v>
      </c>
      <c r="G770" t="s">
        <v>2044</v>
      </c>
      <c r="H770" s="55">
        <v>0</v>
      </c>
      <c r="I770" s="55">
        <v>60245622.98</v>
      </c>
      <c r="J770" s="55">
        <v>0</v>
      </c>
      <c r="K770" s="55">
        <v>60245622.98</v>
      </c>
      <c r="L770" s="55">
        <v>0</v>
      </c>
      <c r="M770" s="55">
        <v>57752476.43</v>
      </c>
      <c r="N770" s="55">
        <v>0</v>
      </c>
      <c r="O770" s="55">
        <v>57752476.43</v>
      </c>
      <c r="P770" s="1">
        <v>43</v>
      </c>
    </row>
    <row r="771" spans="1:16" ht="12.75">
      <c r="A771" t="s">
        <v>229</v>
      </c>
      <c r="B771" t="s">
        <v>1968</v>
      </c>
      <c r="C771" t="s">
        <v>1980</v>
      </c>
      <c r="D771" t="s">
        <v>2010</v>
      </c>
      <c r="E771" t="s">
        <v>2032</v>
      </c>
      <c r="F771" t="s">
        <v>2045</v>
      </c>
      <c r="G771" t="s">
        <v>2046</v>
      </c>
      <c r="H771" s="55">
        <v>0</v>
      </c>
      <c r="I771" s="55">
        <v>0</v>
      </c>
      <c r="J771" s="55">
        <v>0</v>
      </c>
      <c r="K771" s="55">
        <v>0</v>
      </c>
      <c r="L771" s="55">
        <v>0</v>
      </c>
      <c r="M771" s="55">
        <v>0</v>
      </c>
      <c r="N771" s="55">
        <v>0</v>
      </c>
      <c r="O771" s="55">
        <v>0</v>
      </c>
      <c r="P771" s="1">
        <v>43</v>
      </c>
    </row>
    <row r="772" spans="1:16" ht="12.75">
      <c r="A772" t="s">
        <v>229</v>
      </c>
      <c r="B772" t="s">
        <v>1968</v>
      </c>
      <c r="C772" t="s">
        <v>1980</v>
      </c>
      <c r="D772" t="s">
        <v>2010</v>
      </c>
      <c r="E772" t="s">
        <v>2032</v>
      </c>
      <c r="F772" t="s">
        <v>2047</v>
      </c>
      <c r="G772" t="s">
        <v>2048</v>
      </c>
      <c r="H772" s="55">
        <v>0</v>
      </c>
      <c r="I772" s="55">
        <v>1849171.38</v>
      </c>
      <c r="J772" s="55">
        <v>0</v>
      </c>
      <c r="K772" s="55">
        <v>1849171.38</v>
      </c>
      <c r="L772" s="55">
        <v>0</v>
      </c>
      <c r="M772" s="55">
        <v>1249222.21</v>
      </c>
      <c r="N772" s="55">
        <v>0</v>
      </c>
      <c r="O772" s="55">
        <v>1249222.21</v>
      </c>
      <c r="P772" s="1">
        <v>43</v>
      </c>
    </row>
    <row r="773" spans="1:16" ht="12.75">
      <c r="A773" t="s">
        <v>229</v>
      </c>
      <c r="B773" t="s">
        <v>1968</v>
      </c>
      <c r="C773" t="s">
        <v>1980</v>
      </c>
      <c r="D773" t="s">
        <v>2010</v>
      </c>
      <c r="E773" t="s">
        <v>2032</v>
      </c>
      <c r="F773" t="s">
        <v>2049</v>
      </c>
      <c r="G773" t="s">
        <v>2050</v>
      </c>
      <c r="H773" s="55">
        <v>0</v>
      </c>
      <c r="I773" s="55">
        <v>7525312.3</v>
      </c>
      <c r="J773" s="55">
        <v>0</v>
      </c>
      <c r="K773" s="55">
        <v>7525312.3</v>
      </c>
      <c r="L773" s="55">
        <v>0</v>
      </c>
      <c r="M773" s="55">
        <v>7875197.54</v>
      </c>
      <c r="N773" s="55">
        <v>0</v>
      </c>
      <c r="O773" s="55">
        <v>7875197.54</v>
      </c>
      <c r="P773" s="1">
        <v>43</v>
      </c>
    </row>
    <row r="774" spans="1:16" ht="12.75">
      <c r="A774" t="s">
        <v>229</v>
      </c>
      <c r="B774" t="s">
        <v>1968</v>
      </c>
      <c r="C774" t="s">
        <v>1980</v>
      </c>
      <c r="D774" t="s">
        <v>2010</v>
      </c>
      <c r="E774" t="s">
        <v>2051</v>
      </c>
      <c r="F774" t="s">
        <v>2051</v>
      </c>
      <c r="G774" t="s">
        <v>2052</v>
      </c>
      <c r="H774" s="55">
        <v>0</v>
      </c>
      <c r="I774" s="55">
        <v>0</v>
      </c>
      <c r="J774" s="55">
        <v>0</v>
      </c>
      <c r="K774" s="55">
        <v>0</v>
      </c>
      <c r="L774" s="55">
        <v>0</v>
      </c>
      <c r="M774" s="55">
        <v>0</v>
      </c>
      <c r="N774" s="55">
        <v>0</v>
      </c>
      <c r="O774" s="55">
        <v>0</v>
      </c>
      <c r="P774" s="1">
        <v>43</v>
      </c>
    </row>
    <row r="775" spans="1:16" ht="12.75">
      <c r="A775" t="s">
        <v>229</v>
      </c>
      <c r="B775" t="s">
        <v>1968</v>
      </c>
      <c r="C775" t="s">
        <v>1980</v>
      </c>
      <c r="D775" t="s">
        <v>2053</v>
      </c>
      <c r="E775" t="s">
        <v>2054</v>
      </c>
      <c r="F775" t="s">
        <v>2054</v>
      </c>
      <c r="G775" t="s">
        <v>2055</v>
      </c>
      <c r="H775" s="55">
        <v>0</v>
      </c>
      <c r="I775" s="55">
        <v>7883712.59</v>
      </c>
      <c r="J775" s="55">
        <v>0</v>
      </c>
      <c r="K775" s="55">
        <v>7883712.59</v>
      </c>
      <c r="L775" s="55">
        <v>0</v>
      </c>
      <c r="M775" s="55">
        <v>8351712.77</v>
      </c>
      <c r="N775" s="55">
        <v>0</v>
      </c>
      <c r="O775" s="55">
        <v>8351712.77</v>
      </c>
      <c r="P775" s="1">
        <v>43</v>
      </c>
    </row>
    <row r="776" spans="1:16" ht="12.75">
      <c r="A776" t="s">
        <v>229</v>
      </c>
      <c r="B776" t="s">
        <v>1968</v>
      </c>
      <c r="C776" t="s">
        <v>1980</v>
      </c>
      <c r="D776" t="s">
        <v>2053</v>
      </c>
      <c r="E776" t="s">
        <v>2056</v>
      </c>
      <c r="F776" t="s">
        <v>2056</v>
      </c>
      <c r="G776" t="s">
        <v>2057</v>
      </c>
      <c r="H776" s="55">
        <v>0</v>
      </c>
      <c r="I776" s="55">
        <v>499965.16</v>
      </c>
      <c r="J776" s="55">
        <v>0</v>
      </c>
      <c r="K776" s="55">
        <v>499965.16</v>
      </c>
      <c r="L776" s="55">
        <v>0</v>
      </c>
      <c r="M776" s="55">
        <v>799985.22</v>
      </c>
      <c r="N776" s="55">
        <v>0</v>
      </c>
      <c r="O776" s="55">
        <v>799985.22</v>
      </c>
      <c r="P776" s="1">
        <v>43</v>
      </c>
    </row>
    <row r="777" spans="1:16" ht="12.75">
      <c r="A777" t="s">
        <v>229</v>
      </c>
      <c r="B777" t="s">
        <v>1968</v>
      </c>
      <c r="C777" t="s">
        <v>1980</v>
      </c>
      <c r="D777" t="s">
        <v>2053</v>
      </c>
      <c r="E777" t="s">
        <v>2058</v>
      </c>
      <c r="F777" t="s">
        <v>2058</v>
      </c>
      <c r="G777" t="s">
        <v>2059</v>
      </c>
      <c r="H777" s="55">
        <v>0</v>
      </c>
      <c r="I777" s="55">
        <v>558839.83</v>
      </c>
      <c r="J777" s="55">
        <v>0</v>
      </c>
      <c r="K777" s="55">
        <v>558839.83</v>
      </c>
      <c r="L777" s="55">
        <v>0</v>
      </c>
      <c r="M777" s="55">
        <v>548297.46</v>
      </c>
      <c r="N777" s="55">
        <v>0</v>
      </c>
      <c r="O777" s="55">
        <v>548297.46</v>
      </c>
      <c r="P777" s="1">
        <v>43</v>
      </c>
    </row>
    <row r="778" spans="1:16" ht="12.75">
      <c r="A778" t="s">
        <v>229</v>
      </c>
      <c r="B778" t="s">
        <v>1968</v>
      </c>
      <c r="C778" t="s">
        <v>1980</v>
      </c>
      <c r="D778" t="s">
        <v>2053</v>
      </c>
      <c r="E778" t="s">
        <v>2060</v>
      </c>
      <c r="F778" t="s">
        <v>2060</v>
      </c>
      <c r="G778" t="s">
        <v>2061</v>
      </c>
      <c r="H778" s="55">
        <v>0</v>
      </c>
      <c r="I778" s="55">
        <v>102888.83</v>
      </c>
      <c r="J778" s="55">
        <v>0</v>
      </c>
      <c r="K778" s="55">
        <v>102888.83</v>
      </c>
      <c r="L778" s="55">
        <v>0</v>
      </c>
      <c r="M778" s="55">
        <v>81112.46</v>
      </c>
      <c r="N778" s="55">
        <v>0</v>
      </c>
      <c r="O778" s="55">
        <v>81112.46</v>
      </c>
      <c r="P778" s="1">
        <v>43</v>
      </c>
    </row>
    <row r="779" spans="1:16" ht="12.75">
      <c r="A779" t="s">
        <v>229</v>
      </c>
      <c r="B779" t="s">
        <v>1968</v>
      </c>
      <c r="C779" t="s">
        <v>1980</v>
      </c>
      <c r="D779" t="s">
        <v>2053</v>
      </c>
      <c r="E779" t="s">
        <v>2062</v>
      </c>
      <c r="F779" t="s">
        <v>2062</v>
      </c>
      <c r="G779" t="s">
        <v>2063</v>
      </c>
      <c r="H779" s="55">
        <v>0</v>
      </c>
      <c r="I779" s="55">
        <v>7758608.53</v>
      </c>
      <c r="J779" s="55">
        <v>0</v>
      </c>
      <c r="K779" s="55">
        <v>7758608.53</v>
      </c>
      <c r="L779" s="55">
        <v>0</v>
      </c>
      <c r="M779" s="55">
        <v>6577480.75</v>
      </c>
      <c r="N779" s="55">
        <v>0</v>
      </c>
      <c r="O779" s="55">
        <v>6577480.75</v>
      </c>
      <c r="P779" s="1">
        <v>43</v>
      </c>
    </row>
    <row r="780" spans="1:16" ht="12.75">
      <c r="A780" t="s">
        <v>229</v>
      </c>
      <c r="B780" t="s">
        <v>1968</v>
      </c>
      <c r="C780" t="s">
        <v>1980</v>
      </c>
      <c r="D780" t="s">
        <v>2053</v>
      </c>
      <c r="E780" t="s">
        <v>2064</v>
      </c>
      <c r="F780" t="s">
        <v>2064</v>
      </c>
      <c r="G780" t="s">
        <v>2065</v>
      </c>
      <c r="H780" s="55">
        <v>0</v>
      </c>
      <c r="I780" s="55">
        <v>379981.08</v>
      </c>
      <c r="J780" s="55">
        <v>0</v>
      </c>
      <c r="K780" s="55">
        <v>379981.08</v>
      </c>
      <c r="L780" s="55">
        <v>0</v>
      </c>
      <c r="M780" s="55">
        <v>307816.23</v>
      </c>
      <c r="N780" s="55">
        <v>0</v>
      </c>
      <c r="O780" s="55">
        <v>307816.23</v>
      </c>
      <c r="P780" s="1">
        <v>43</v>
      </c>
    </row>
    <row r="781" spans="1:16" ht="12.75">
      <c r="A781" t="s">
        <v>229</v>
      </c>
      <c r="B781" t="s">
        <v>1968</v>
      </c>
      <c r="C781" t="s">
        <v>1980</v>
      </c>
      <c r="D781" t="s">
        <v>2053</v>
      </c>
      <c r="E781" t="s">
        <v>2066</v>
      </c>
      <c r="F781" t="s">
        <v>2066</v>
      </c>
      <c r="G781" t="s">
        <v>2050</v>
      </c>
      <c r="H781" s="55">
        <v>0</v>
      </c>
      <c r="I781" s="55">
        <v>-183425.56</v>
      </c>
      <c r="J781" s="55">
        <v>0</v>
      </c>
      <c r="K781" s="55">
        <v>-183425.56</v>
      </c>
      <c r="L781" s="55">
        <v>0</v>
      </c>
      <c r="M781" s="55">
        <v>-139731.12</v>
      </c>
      <c r="N781" s="55">
        <v>0</v>
      </c>
      <c r="O781" s="55">
        <v>-139731.12</v>
      </c>
      <c r="P781" s="1">
        <v>43</v>
      </c>
    </row>
    <row r="782" spans="1:16" ht="12.75">
      <c r="A782" t="s">
        <v>229</v>
      </c>
      <c r="B782" t="s">
        <v>1968</v>
      </c>
      <c r="C782" t="s">
        <v>1980</v>
      </c>
      <c r="D782" t="s">
        <v>2067</v>
      </c>
      <c r="E782" t="s">
        <v>2068</v>
      </c>
      <c r="F782" t="s">
        <v>2068</v>
      </c>
      <c r="G782" t="s">
        <v>2069</v>
      </c>
      <c r="H782" s="55">
        <v>0</v>
      </c>
      <c r="I782" s="55">
        <v>235978.9</v>
      </c>
      <c r="J782" s="55">
        <v>0</v>
      </c>
      <c r="K782" s="55">
        <v>235978.9</v>
      </c>
      <c r="L782" s="55">
        <v>0</v>
      </c>
      <c r="M782" s="55">
        <v>123797.92</v>
      </c>
      <c r="N782" s="55">
        <v>0</v>
      </c>
      <c r="O782" s="55">
        <v>123797.92</v>
      </c>
      <c r="P782" s="1">
        <v>43</v>
      </c>
    </row>
    <row r="783" spans="1:16" ht="12.75">
      <c r="A783" t="s">
        <v>229</v>
      </c>
      <c r="B783" t="s">
        <v>1968</v>
      </c>
      <c r="C783" t="s">
        <v>1980</v>
      </c>
      <c r="D783" t="s">
        <v>2070</v>
      </c>
      <c r="E783" t="s">
        <v>2071</v>
      </c>
      <c r="F783" t="s">
        <v>2071</v>
      </c>
      <c r="G783" t="s">
        <v>2072</v>
      </c>
      <c r="H783" s="55">
        <v>0</v>
      </c>
      <c r="I783" s="55">
        <v>118728.8</v>
      </c>
      <c r="J783" s="55">
        <v>0</v>
      </c>
      <c r="K783" s="55">
        <v>118728.8</v>
      </c>
      <c r="L783" s="55">
        <v>0</v>
      </c>
      <c r="M783" s="55">
        <v>117814.83</v>
      </c>
      <c r="N783" s="55">
        <v>0</v>
      </c>
      <c r="O783" s="55">
        <v>117814.83</v>
      </c>
      <c r="P783" s="1">
        <v>43</v>
      </c>
    </row>
    <row r="784" spans="1:16" ht="12.75">
      <c r="A784" t="s">
        <v>229</v>
      </c>
      <c r="B784" t="s">
        <v>1968</v>
      </c>
      <c r="C784" t="s">
        <v>1980</v>
      </c>
      <c r="D784" t="s">
        <v>2070</v>
      </c>
      <c r="E784" t="s">
        <v>2073</v>
      </c>
      <c r="F784" t="s">
        <v>2073</v>
      </c>
      <c r="G784" t="s">
        <v>2074</v>
      </c>
      <c r="H784" s="55">
        <v>0</v>
      </c>
      <c r="I784" s="55">
        <v>144614.28</v>
      </c>
      <c r="J784" s="55">
        <v>0</v>
      </c>
      <c r="K784" s="55">
        <v>144614.28</v>
      </c>
      <c r="L784" s="55">
        <v>0</v>
      </c>
      <c r="M784" s="55">
        <v>124047.87</v>
      </c>
      <c r="N784" s="55">
        <v>0</v>
      </c>
      <c r="O784" s="55">
        <v>124047.87</v>
      </c>
      <c r="P784" s="1">
        <v>43</v>
      </c>
    </row>
    <row r="785" spans="1:16" ht="12.75">
      <c r="A785" t="s">
        <v>229</v>
      </c>
      <c r="B785" t="s">
        <v>1968</v>
      </c>
      <c r="C785" t="s">
        <v>1980</v>
      </c>
      <c r="D785" t="s">
        <v>2070</v>
      </c>
      <c r="E785" t="s">
        <v>2075</v>
      </c>
      <c r="F785" t="s">
        <v>2075</v>
      </c>
      <c r="G785" t="s">
        <v>2076</v>
      </c>
      <c r="H785" s="55">
        <v>0</v>
      </c>
      <c r="I785" s="55">
        <v>24751.83</v>
      </c>
      <c r="J785" s="55">
        <v>0</v>
      </c>
      <c r="K785" s="55">
        <v>24751.83</v>
      </c>
      <c r="L785" s="55">
        <v>0</v>
      </c>
      <c r="M785" s="55">
        <v>23336.4</v>
      </c>
      <c r="N785" s="55">
        <v>0</v>
      </c>
      <c r="O785" s="55">
        <v>23336.4</v>
      </c>
      <c r="P785" s="1">
        <v>43</v>
      </c>
    </row>
    <row r="786" spans="1:16" ht="12.75">
      <c r="A786" t="s">
        <v>229</v>
      </c>
      <c r="B786" t="s">
        <v>1968</v>
      </c>
      <c r="C786" t="s">
        <v>1980</v>
      </c>
      <c r="D786" t="s">
        <v>2070</v>
      </c>
      <c r="E786" t="s">
        <v>2077</v>
      </c>
      <c r="F786" t="s">
        <v>2077</v>
      </c>
      <c r="G786" t="s">
        <v>2078</v>
      </c>
      <c r="H786" s="55">
        <v>0</v>
      </c>
      <c r="I786" s="55">
        <v>12656.15</v>
      </c>
      <c r="J786" s="55">
        <v>0</v>
      </c>
      <c r="K786" s="55">
        <v>12656.15</v>
      </c>
      <c r="L786" s="55">
        <v>0</v>
      </c>
      <c r="M786" s="55">
        <v>14736.24</v>
      </c>
      <c r="N786" s="55">
        <v>0</v>
      </c>
      <c r="O786" s="55">
        <v>14736.24</v>
      </c>
      <c r="P786" s="1">
        <v>43</v>
      </c>
    </row>
    <row r="787" spans="1:16" ht="12.75">
      <c r="A787" t="s">
        <v>229</v>
      </c>
      <c r="B787" t="s">
        <v>1968</v>
      </c>
      <c r="C787" t="s">
        <v>1980</v>
      </c>
      <c r="D787" t="s">
        <v>2070</v>
      </c>
      <c r="E787" t="s">
        <v>2079</v>
      </c>
      <c r="F787" t="s">
        <v>2079</v>
      </c>
      <c r="G787" t="s">
        <v>2080</v>
      </c>
      <c r="H787" s="55">
        <v>0</v>
      </c>
      <c r="I787" s="55">
        <v>285535.1</v>
      </c>
      <c r="J787" s="55">
        <v>0</v>
      </c>
      <c r="K787" s="55">
        <v>285535.1</v>
      </c>
      <c r="L787" s="55">
        <v>0</v>
      </c>
      <c r="M787" s="55">
        <v>255177</v>
      </c>
      <c r="N787" s="55">
        <v>0</v>
      </c>
      <c r="O787" s="55">
        <v>255177</v>
      </c>
      <c r="P787" s="1">
        <v>43</v>
      </c>
    </row>
    <row r="788" spans="1:16" ht="12.75">
      <c r="A788" t="s">
        <v>229</v>
      </c>
      <c r="B788" t="s">
        <v>1968</v>
      </c>
      <c r="C788" t="s">
        <v>1980</v>
      </c>
      <c r="D788" t="s">
        <v>2070</v>
      </c>
      <c r="E788" t="s">
        <v>2081</v>
      </c>
      <c r="F788" t="s">
        <v>2081</v>
      </c>
      <c r="G788" t="s">
        <v>2082</v>
      </c>
      <c r="H788" s="55">
        <v>0</v>
      </c>
      <c r="I788" s="55">
        <v>0</v>
      </c>
      <c r="J788" s="55">
        <v>0</v>
      </c>
      <c r="K788" s="55">
        <v>0</v>
      </c>
      <c r="L788" s="55">
        <v>0</v>
      </c>
      <c r="M788" s="55">
        <v>0</v>
      </c>
      <c r="N788" s="55">
        <v>0</v>
      </c>
      <c r="O788" s="55">
        <v>0</v>
      </c>
      <c r="P788" s="1">
        <v>43</v>
      </c>
    </row>
    <row r="789" spans="1:16" ht="12.75">
      <c r="A789" t="s">
        <v>229</v>
      </c>
      <c r="B789" t="s">
        <v>1968</v>
      </c>
      <c r="C789" t="s">
        <v>1980</v>
      </c>
      <c r="D789" t="s">
        <v>2083</v>
      </c>
      <c r="E789" t="s">
        <v>2084</v>
      </c>
      <c r="F789" t="s">
        <v>2084</v>
      </c>
      <c r="G789" t="s">
        <v>2085</v>
      </c>
      <c r="H789" s="55">
        <v>0</v>
      </c>
      <c r="I789" s="55">
        <v>166163.11</v>
      </c>
      <c r="J789" s="55">
        <v>0</v>
      </c>
      <c r="K789" s="55">
        <v>166163.11</v>
      </c>
      <c r="L789" s="55">
        <v>0</v>
      </c>
      <c r="M789" s="55">
        <v>211236.08</v>
      </c>
      <c r="N789" s="55">
        <v>0</v>
      </c>
      <c r="O789" s="55">
        <v>211236.08</v>
      </c>
      <c r="P789" s="1">
        <v>43</v>
      </c>
    </row>
    <row r="790" spans="1:16" ht="12.75">
      <c r="A790" t="s">
        <v>229</v>
      </c>
      <c r="B790" t="s">
        <v>1968</v>
      </c>
      <c r="C790" t="s">
        <v>1980</v>
      </c>
      <c r="D790" t="s">
        <v>2083</v>
      </c>
      <c r="E790" t="s">
        <v>2086</v>
      </c>
      <c r="F790" t="s">
        <v>2086</v>
      </c>
      <c r="G790" t="s">
        <v>2087</v>
      </c>
      <c r="H790" s="55">
        <v>0</v>
      </c>
      <c r="I790" s="55">
        <v>3998569.5</v>
      </c>
      <c r="J790" s="55">
        <v>0</v>
      </c>
      <c r="K790" s="55">
        <v>3998569.5</v>
      </c>
      <c r="L790" s="55">
        <v>0</v>
      </c>
      <c r="M790" s="55">
        <v>1744733.56</v>
      </c>
      <c r="N790" s="55">
        <v>0</v>
      </c>
      <c r="O790" s="55">
        <v>1744733.56</v>
      </c>
      <c r="P790" s="1">
        <v>43</v>
      </c>
    </row>
    <row r="791" spans="1:16" ht="12.75">
      <c r="A791" t="s">
        <v>229</v>
      </c>
      <c r="B791" t="s">
        <v>1968</v>
      </c>
      <c r="C791" t="s">
        <v>1980</v>
      </c>
      <c r="D791" t="s">
        <v>2083</v>
      </c>
      <c r="E791" t="s">
        <v>2088</v>
      </c>
      <c r="F791" t="s">
        <v>2088</v>
      </c>
      <c r="G791" t="s">
        <v>2089</v>
      </c>
      <c r="H791" s="55">
        <v>0</v>
      </c>
      <c r="I791" s="55">
        <v>200627.99</v>
      </c>
      <c r="J791" s="55">
        <v>0</v>
      </c>
      <c r="K791" s="55">
        <v>200627.99</v>
      </c>
      <c r="L791" s="55">
        <v>0</v>
      </c>
      <c r="M791" s="55">
        <v>176006.84</v>
      </c>
      <c r="N791" s="55">
        <v>0</v>
      </c>
      <c r="O791" s="55">
        <v>176006.84</v>
      </c>
      <c r="P791" s="1">
        <v>43</v>
      </c>
    </row>
    <row r="792" spans="1:16" ht="12.75">
      <c r="A792" t="s">
        <v>229</v>
      </c>
      <c r="B792" t="s">
        <v>1968</v>
      </c>
      <c r="C792" t="s">
        <v>1980</v>
      </c>
      <c r="D792" t="s">
        <v>2083</v>
      </c>
      <c r="E792" t="s">
        <v>2090</v>
      </c>
      <c r="F792" t="s">
        <v>2090</v>
      </c>
      <c r="G792" t="s">
        <v>2091</v>
      </c>
      <c r="H792" s="55">
        <v>0</v>
      </c>
      <c r="I792" s="55">
        <v>1371199.75</v>
      </c>
      <c r="J792" s="55">
        <v>0</v>
      </c>
      <c r="K792" s="55">
        <v>1371199.75</v>
      </c>
      <c r="L792" s="55">
        <v>0</v>
      </c>
      <c r="M792" s="55">
        <v>1700284.76</v>
      </c>
      <c r="N792" s="55">
        <v>0</v>
      </c>
      <c r="O792" s="55">
        <v>1700284.76</v>
      </c>
      <c r="P792" s="1">
        <v>43</v>
      </c>
    </row>
    <row r="793" spans="1:16" ht="12.75">
      <c r="A793" t="s">
        <v>229</v>
      </c>
      <c r="B793" t="s">
        <v>1968</v>
      </c>
      <c r="C793" t="s">
        <v>1980</v>
      </c>
      <c r="D793" t="s">
        <v>2092</v>
      </c>
      <c r="E793" t="s">
        <v>2093</v>
      </c>
      <c r="F793" t="s">
        <v>2094</v>
      </c>
      <c r="G793" t="s">
        <v>2095</v>
      </c>
      <c r="H793" s="55">
        <v>0</v>
      </c>
      <c r="I793" s="55">
        <v>3956304.67</v>
      </c>
      <c r="J793" s="55">
        <v>0</v>
      </c>
      <c r="K793" s="55">
        <v>3956304.67</v>
      </c>
      <c r="L793" s="55">
        <v>0</v>
      </c>
      <c r="M793" s="55">
        <v>3973027.87</v>
      </c>
      <c r="N793" s="55">
        <v>0</v>
      </c>
      <c r="O793" s="55">
        <v>3973027.87</v>
      </c>
      <c r="P793" s="1">
        <v>43</v>
      </c>
    </row>
    <row r="794" spans="1:16" ht="12.75">
      <c r="A794" t="s">
        <v>229</v>
      </c>
      <c r="B794" t="s">
        <v>1968</v>
      </c>
      <c r="C794" t="s">
        <v>1980</v>
      </c>
      <c r="D794" t="s">
        <v>2092</v>
      </c>
      <c r="E794" t="s">
        <v>2093</v>
      </c>
      <c r="F794" t="s">
        <v>2096</v>
      </c>
      <c r="G794" t="s">
        <v>2097</v>
      </c>
      <c r="H794" s="55">
        <v>0</v>
      </c>
      <c r="I794" s="55">
        <v>254973</v>
      </c>
      <c r="J794" s="55">
        <v>0</v>
      </c>
      <c r="K794" s="55">
        <v>254973</v>
      </c>
      <c r="L794" s="55">
        <v>0</v>
      </c>
      <c r="M794" s="55">
        <v>244715.48</v>
      </c>
      <c r="N794" s="55">
        <v>0</v>
      </c>
      <c r="O794" s="55">
        <v>244715.48</v>
      </c>
      <c r="P794" s="1">
        <v>43</v>
      </c>
    </row>
    <row r="795" spans="1:16" ht="12.75">
      <c r="A795" t="s">
        <v>229</v>
      </c>
      <c r="B795" t="s">
        <v>1968</v>
      </c>
      <c r="C795" t="s">
        <v>1980</v>
      </c>
      <c r="D795" t="s">
        <v>2092</v>
      </c>
      <c r="E795" t="s">
        <v>2093</v>
      </c>
      <c r="F795" t="s">
        <v>2098</v>
      </c>
      <c r="G795" t="s">
        <v>2099</v>
      </c>
      <c r="H795" s="55">
        <v>0</v>
      </c>
      <c r="I795" s="55">
        <v>172992.1</v>
      </c>
      <c r="J795" s="55">
        <v>0</v>
      </c>
      <c r="K795" s="55">
        <v>172992.1</v>
      </c>
      <c r="L795" s="55">
        <v>0</v>
      </c>
      <c r="M795" s="55">
        <v>202691.31</v>
      </c>
      <c r="N795" s="55">
        <v>0</v>
      </c>
      <c r="O795" s="55">
        <v>202691.31</v>
      </c>
      <c r="P795" s="1">
        <v>43</v>
      </c>
    </row>
    <row r="796" spans="1:16" ht="12.75">
      <c r="A796" t="s">
        <v>229</v>
      </c>
      <c r="B796" t="s">
        <v>1968</v>
      </c>
      <c r="C796" t="s">
        <v>1980</v>
      </c>
      <c r="D796" t="s">
        <v>2092</v>
      </c>
      <c r="E796" t="s">
        <v>2093</v>
      </c>
      <c r="F796" t="s">
        <v>2100</v>
      </c>
      <c r="G796" t="s">
        <v>2101</v>
      </c>
      <c r="H796" s="55">
        <v>0</v>
      </c>
      <c r="I796" s="55">
        <v>517379.92</v>
      </c>
      <c r="J796" s="55">
        <v>0</v>
      </c>
      <c r="K796" s="55">
        <v>517379.92</v>
      </c>
      <c r="L796" s="55">
        <v>0</v>
      </c>
      <c r="M796" s="55">
        <v>499796.37</v>
      </c>
      <c r="N796" s="55">
        <v>0</v>
      </c>
      <c r="O796" s="55">
        <v>499796.37</v>
      </c>
      <c r="P796" s="1">
        <v>43</v>
      </c>
    </row>
    <row r="797" spans="1:16" ht="12.75">
      <c r="A797" t="s">
        <v>229</v>
      </c>
      <c r="B797" t="s">
        <v>1968</v>
      </c>
      <c r="C797" t="s">
        <v>1980</v>
      </c>
      <c r="D797" t="s">
        <v>2092</v>
      </c>
      <c r="E797" t="s">
        <v>2093</v>
      </c>
      <c r="F797" t="s">
        <v>2102</v>
      </c>
      <c r="G797" t="s">
        <v>2103</v>
      </c>
      <c r="H797" s="55">
        <v>0</v>
      </c>
      <c r="I797" s="55">
        <v>19840.63</v>
      </c>
      <c r="J797" s="55">
        <v>0</v>
      </c>
      <c r="K797" s="55">
        <v>19840.63</v>
      </c>
      <c r="L797" s="55">
        <v>0</v>
      </c>
      <c r="M797" s="55">
        <v>20377.24</v>
      </c>
      <c r="N797" s="55">
        <v>0</v>
      </c>
      <c r="O797" s="55">
        <v>20377.24</v>
      </c>
      <c r="P797" s="1">
        <v>43</v>
      </c>
    </row>
    <row r="798" spans="1:16" ht="12.75">
      <c r="A798" t="s">
        <v>229</v>
      </c>
      <c r="B798" t="s">
        <v>1968</v>
      </c>
      <c r="C798" t="s">
        <v>1980</v>
      </c>
      <c r="D798" t="s">
        <v>2092</v>
      </c>
      <c r="E798" t="s">
        <v>2093</v>
      </c>
      <c r="F798" t="s">
        <v>2104</v>
      </c>
      <c r="G798" t="s">
        <v>2105</v>
      </c>
      <c r="H798" s="55">
        <v>0</v>
      </c>
      <c r="I798" s="55">
        <v>74459.17</v>
      </c>
      <c r="J798" s="55">
        <v>0</v>
      </c>
      <c r="K798" s="55">
        <v>74459.17</v>
      </c>
      <c r="L798" s="55">
        <v>0</v>
      </c>
      <c r="M798" s="55">
        <v>79940.38</v>
      </c>
      <c r="N798" s="55">
        <v>0</v>
      </c>
      <c r="O798" s="55">
        <v>79940.38</v>
      </c>
      <c r="P798" s="1">
        <v>43</v>
      </c>
    </row>
    <row r="799" spans="1:16" ht="12.75">
      <c r="A799" t="s">
        <v>229</v>
      </c>
      <c r="B799" t="s">
        <v>1968</v>
      </c>
      <c r="C799" t="s">
        <v>1980</v>
      </c>
      <c r="D799" t="s">
        <v>2092</v>
      </c>
      <c r="E799" t="s">
        <v>2093</v>
      </c>
      <c r="F799" t="s">
        <v>2106</v>
      </c>
      <c r="G799" t="s">
        <v>2107</v>
      </c>
      <c r="H799" s="55">
        <v>0</v>
      </c>
      <c r="I799" s="55">
        <v>12499.83</v>
      </c>
      <c r="J799" s="55">
        <v>0</v>
      </c>
      <c r="K799" s="55">
        <v>12499.83</v>
      </c>
      <c r="L799" s="55">
        <v>0</v>
      </c>
      <c r="M799" s="55">
        <v>6760.37</v>
      </c>
      <c r="N799" s="55">
        <v>0</v>
      </c>
      <c r="O799" s="55">
        <v>6760.37</v>
      </c>
      <c r="P799" s="1">
        <v>43</v>
      </c>
    </row>
    <row r="800" spans="1:16" ht="12.75">
      <c r="A800" t="s">
        <v>229</v>
      </c>
      <c r="B800" t="s">
        <v>1968</v>
      </c>
      <c r="C800" t="s">
        <v>1980</v>
      </c>
      <c r="D800" t="s">
        <v>2092</v>
      </c>
      <c r="E800" t="s">
        <v>2093</v>
      </c>
      <c r="F800" t="s">
        <v>2108</v>
      </c>
      <c r="G800" t="s">
        <v>2109</v>
      </c>
      <c r="H800" s="55">
        <v>0</v>
      </c>
      <c r="I800" s="55">
        <v>115176.61</v>
      </c>
      <c r="J800" s="55">
        <v>0</v>
      </c>
      <c r="K800" s="55">
        <v>115176.61</v>
      </c>
      <c r="L800" s="55">
        <v>0</v>
      </c>
      <c r="M800" s="55">
        <v>103953.37</v>
      </c>
      <c r="N800" s="55">
        <v>0</v>
      </c>
      <c r="O800" s="55">
        <v>103953.37</v>
      </c>
      <c r="P800" s="1">
        <v>43</v>
      </c>
    </row>
    <row r="801" spans="1:16" ht="12.75">
      <c r="A801" t="s">
        <v>229</v>
      </c>
      <c r="B801" t="s">
        <v>1968</v>
      </c>
      <c r="C801" t="s">
        <v>1980</v>
      </c>
      <c r="D801" t="s">
        <v>2092</v>
      </c>
      <c r="E801" t="s">
        <v>2093</v>
      </c>
      <c r="F801" t="s">
        <v>2110</v>
      </c>
      <c r="G801" t="s">
        <v>2111</v>
      </c>
      <c r="H801" s="55">
        <v>0</v>
      </c>
      <c r="I801" s="55">
        <v>37684.24</v>
      </c>
      <c r="J801" s="55">
        <v>0</v>
      </c>
      <c r="K801" s="55">
        <v>37684.24</v>
      </c>
      <c r="L801" s="55">
        <v>0</v>
      </c>
      <c r="M801" s="55">
        <v>63771.73</v>
      </c>
      <c r="N801" s="55">
        <v>0</v>
      </c>
      <c r="O801" s="55">
        <v>63771.73</v>
      </c>
      <c r="P801" s="1">
        <v>43</v>
      </c>
    </row>
    <row r="802" spans="1:16" ht="12.75">
      <c r="A802" t="s">
        <v>229</v>
      </c>
      <c r="B802" t="s">
        <v>1968</v>
      </c>
      <c r="C802" t="s">
        <v>1980</v>
      </c>
      <c r="D802" t="s">
        <v>2092</v>
      </c>
      <c r="E802" t="s">
        <v>2093</v>
      </c>
      <c r="F802" t="s">
        <v>2112</v>
      </c>
      <c r="G802" t="s">
        <v>2113</v>
      </c>
      <c r="H802" s="55">
        <v>0</v>
      </c>
      <c r="I802" s="55">
        <v>836906</v>
      </c>
      <c r="J802" s="55">
        <v>0</v>
      </c>
      <c r="K802" s="55">
        <v>836906</v>
      </c>
      <c r="L802" s="55">
        <v>0</v>
      </c>
      <c r="M802" s="55">
        <v>601519.03</v>
      </c>
      <c r="N802" s="55">
        <v>0</v>
      </c>
      <c r="O802" s="55">
        <v>601519.03</v>
      </c>
      <c r="P802" s="1">
        <v>43</v>
      </c>
    </row>
    <row r="803" spans="1:16" ht="12.75">
      <c r="A803" t="s">
        <v>229</v>
      </c>
      <c r="B803" t="s">
        <v>1968</v>
      </c>
      <c r="C803" t="s">
        <v>1980</v>
      </c>
      <c r="D803" t="s">
        <v>2092</v>
      </c>
      <c r="E803" t="s">
        <v>2093</v>
      </c>
      <c r="F803" t="s">
        <v>2114</v>
      </c>
      <c r="G803" t="s">
        <v>2115</v>
      </c>
      <c r="H803" s="55">
        <v>0</v>
      </c>
      <c r="I803" s="55">
        <v>235444.8</v>
      </c>
      <c r="J803" s="55">
        <v>0</v>
      </c>
      <c r="K803" s="55">
        <v>235444.8</v>
      </c>
      <c r="L803" s="55">
        <v>0</v>
      </c>
      <c r="M803" s="55">
        <v>176707.19</v>
      </c>
      <c r="N803" s="55">
        <v>0</v>
      </c>
      <c r="O803" s="55">
        <v>176707.19</v>
      </c>
      <c r="P803" s="1">
        <v>43</v>
      </c>
    </row>
    <row r="804" spans="1:16" ht="12.75">
      <c r="A804" t="s">
        <v>229</v>
      </c>
      <c r="B804" t="s">
        <v>1968</v>
      </c>
      <c r="C804" t="s">
        <v>1980</v>
      </c>
      <c r="D804" t="s">
        <v>2092</v>
      </c>
      <c r="E804" t="s">
        <v>2093</v>
      </c>
      <c r="F804" t="s">
        <v>2116</v>
      </c>
      <c r="G804" t="s">
        <v>2117</v>
      </c>
      <c r="H804" s="55">
        <v>0</v>
      </c>
      <c r="I804" s="55">
        <v>0</v>
      </c>
      <c r="J804" s="55">
        <v>0</v>
      </c>
      <c r="K804" s="55">
        <v>0</v>
      </c>
      <c r="L804" s="55">
        <v>0</v>
      </c>
      <c r="M804" s="55">
        <v>139795.54</v>
      </c>
      <c r="N804" s="55">
        <v>0</v>
      </c>
      <c r="O804" s="55">
        <v>139795.54</v>
      </c>
      <c r="P804" s="1">
        <v>43</v>
      </c>
    </row>
    <row r="805" spans="1:16" ht="12.75">
      <c r="A805" t="s">
        <v>229</v>
      </c>
      <c r="B805" t="s">
        <v>1968</v>
      </c>
      <c r="C805" t="s">
        <v>1980</v>
      </c>
      <c r="D805" t="s">
        <v>2092</v>
      </c>
      <c r="E805" t="s">
        <v>2093</v>
      </c>
      <c r="F805" t="s">
        <v>2118</v>
      </c>
      <c r="G805" t="s">
        <v>2119</v>
      </c>
      <c r="H805" s="55">
        <v>0</v>
      </c>
      <c r="I805" s="55">
        <v>11642.98</v>
      </c>
      <c r="J805" s="55">
        <v>0</v>
      </c>
      <c r="K805" s="55">
        <v>11642.98</v>
      </c>
      <c r="P805" s="1">
        <v>43</v>
      </c>
    </row>
    <row r="806" spans="1:16" ht="12.75">
      <c r="A806" t="s">
        <v>229</v>
      </c>
      <c r="B806" t="s">
        <v>1968</v>
      </c>
      <c r="C806" t="s">
        <v>1980</v>
      </c>
      <c r="D806" t="s">
        <v>2120</v>
      </c>
      <c r="E806" t="s">
        <v>2121</v>
      </c>
      <c r="F806" t="s">
        <v>2122</v>
      </c>
      <c r="G806" t="s">
        <v>2123</v>
      </c>
      <c r="H806" s="55">
        <v>0</v>
      </c>
      <c r="I806" s="55">
        <v>338137.77</v>
      </c>
      <c r="J806" s="55">
        <v>0</v>
      </c>
      <c r="K806" s="55">
        <v>338137.77</v>
      </c>
      <c r="L806" s="55">
        <v>0</v>
      </c>
      <c r="M806" s="55">
        <v>488367.68</v>
      </c>
      <c r="N806" s="55">
        <v>0</v>
      </c>
      <c r="O806" s="55">
        <v>488367.68</v>
      </c>
      <c r="P806" s="1">
        <v>43</v>
      </c>
    </row>
    <row r="807" spans="1:16" ht="12.75">
      <c r="A807" t="s">
        <v>229</v>
      </c>
      <c r="B807" t="s">
        <v>1968</v>
      </c>
      <c r="C807" t="s">
        <v>1980</v>
      </c>
      <c r="D807" t="s">
        <v>2120</v>
      </c>
      <c r="E807" t="s">
        <v>2121</v>
      </c>
      <c r="F807" t="s">
        <v>2124</v>
      </c>
      <c r="G807" t="s">
        <v>2125</v>
      </c>
      <c r="H807" s="55">
        <v>0</v>
      </c>
      <c r="I807" s="55">
        <v>1688166.57</v>
      </c>
      <c r="J807" s="55">
        <v>0</v>
      </c>
      <c r="K807" s="55">
        <v>1688166.57</v>
      </c>
      <c r="L807" s="55">
        <v>0</v>
      </c>
      <c r="M807" s="55">
        <v>1509056.42</v>
      </c>
      <c r="N807" s="55">
        <v>0</v>
      </c>
      <c r="O807" s="55">
        <v>1509056.42</v>
      </c>
      <c r="P807" s="1">
        <v>43</v>
      </c>
    </row>
    <row r="808" spans="1:16" ht="12.75">
      <c r="A808" t="s">
        <v>229</v>
      </c>
      <c r="B808" t="s">
        <v>1968</v>
      </c>
      <c r="C808" t="s">
        <v>1980</v>
      </c>
      <c r="D808" t="s">
        <v>2120</v>
      </c>
      <c r="E808" t="s">
        <v>2121</v>
      </c>
      <c r="F808" t="s">
        <v>2126</v>
      </c>
      <c r="G808" t="s">
        <v>2127</v>
      </c>
      <c r="H808" s="55">
        <v>0</v>
      </c>
      <c r="I808" s="55">
        <v>0</v>
      </c>
      <c r="J808" s="55">
        <v>0</v>
      </c>
      <c r="K808" s="55">
        <v>0</v>
      </c>
      <c r="L808" s="55">
        <v>0</v>
      </c>
      <c r="M808" s="55">
        <v>0</v>
      </c>
      <c r="N808" s="55">
        <v>0</v>
      </c>
      <c r="O808" s="55">
        <v>0</v>
      </c>
      <c r="P808" s="1">
        <v>43</v>
      </c>
    </row>
    <row r="809" spans="1:16" ht="12.75">
      <c r="A809" t="s">
        <v>229</v>
      </c>
      <c r="B809" t="s">
        <v>1968</v>
      </c>
      <c r="C809" t="s">
        <v>1980</v>
      </c>
      <c r="D809" t="s">
        <v>2120</v>
      </c>
      <c r="E809" t="s">
        <v>2121</v>
      </c>
      <c r="F809" t="s">
        <v>2128</v>
      </c>
      <c r="G809" t="s">
        <v>2129</v>
      </c>
      <c r="H809" s="55">
        <v>0</v>
      </c>
      <c r="I809" s="55">
        <v>0</v>
      </c>
      <c r="J809" s="55">
        <v>0</v>
      </c>
      <c r="K809" s="55">
        <v>0</v>
      </c>
      <c r="L809" s="55">
        <v>0</v>
      </c>
      <c r="M809" s="55">
        <v>123653.63</v>
      </c>
      <c r="N809" s="55">
        <v>0</v>
      </c>
      <c r="O809" s="55">
        <v>123653.63</v>
      </c>
      <c r="P809" s="1">
        <v>43</v>
      </c>
    </row>
    <row r="810" spans="1:16" ht="12.75">
      <c r="A810" t="s">
        <v>229</v>
      </c>
      <c r="B810" t="s">
        <v>1968</v>
      </c>
      <c r="C810" t="s">
        <v>1980</v>
      </c>
      <c r="D810" t="s">
        <v>2120</v>
      </c>
      <c r="E810" t="s">
        <v>2121</v>
      </c>
      <c r="F810" t="s">
        <v>2130</v>
      </c>
      <c r="G810" t="s">
        <v>2131</v>
      </c>
      <c r="H810" s="55">
        <v>0</v>
      </c>
      <c r="I810" s="55">
        <v>750.31</v>
      </c>
      <c r="J810" s="55">
        <v>0</v>
      </c>
      <c r="K810" s="55">
        <v>750.31</v>
      </c>
      <c r="L810" s="55">
        <v>0</v>
      </c>
      <c r="M810" s="55">
        <v>1502.13</v>
      </c>
      <c r="N810" s="55">
        <v>0</v>
      </c>
      <c r="O810" s="55">
        <v>1502.13</v>
      </c>
      <c r="P810" s="1">
        <v>43</v>
      </c>
    </row>
    <row r="811" spans="1:16" ht="12.75">
      <c r="A811" t="s">
        <v>229</v>
      </c>
      <c r="B811" t="s">
        <v>1968</v>
      </c>
      <c r="C811" t="s">
        <v>1980</v>
      </c>
      <c r="D811" t="s">
        <v>2120</v>
      </c>
      <c r="E811" t="s">
        <v>2132</v>
      </c>
      <c r="F811" t="s">
        <v>2133</v>
      </c>
      <c r="G811" t="s">
        <v>2134</v>
      </c>
      <c r="H811" s="55">
        <v>0</v>
      </c>
      <c r="I811" s="55">
        <v>134047.62</v>
      </c>
      <c r="J811" s="55">
        <v>0</v>
      </c>
      <c r="K811" s="55">
        <v>134047.62</v>
      </c>
      <c r="L811" s="55">
        <v>0</v>
      </c>
      <c r="M811" s="55">
        <v>166852.2</v>
      </c>
      <c r="N811" s="55">
        <v>0</v>
      </c>
      <c r="O811" s="55">
        <v>166852.2</v>
      </c>
      <c r="P811" s="1">
        <v>43</v>
      </c>
    </row>
    <row r="812" spans="1:16" ht="12.75">
      <c r="A812" t="s">
        <v>229</v>
      </c>
      <c r="B812" t="s">
        <v>1968</v>
      </c>
      <c r="C812" t="s">
        <v>1980</v>
      </c>
      <c r="D812" t="s">
        <v>2120</v>
      </c>
      <c r="E812" t="s">
        <v>2132</v>
      </c>
      <c r="F812" t="s">
        <v>2135</v>
      </c>
      <c r="G812" t="s">
        <v>2136</v>
      </c>
      <c r="H812" s="55">
        <v>0</v>
      </c>
      <c r="I812" s="55">
        <v>0</v>
      </c>
      <c r="J812" s="55">
        <v>0</v>
      </c>
      <c r="K812" s="55">
        <v>0</v>
      </c>
      <c r="L812" s="55">
        <v>0</v>
      </c>
      <c r="M812" s="55">
        <v>62.07</v>
      </c>
      <c r="N812" s="55">
        <v>0</v>
      </c>
      <c r="O812" s="55">
        <v>62.07</v>
      </c>
      <c r="P812" s="1">
        <v>43</v>
      </c>
    </row>
    <row r="813" spans="1:16" ht="12.75">
      <c r="A813" t="s">
        <v>229</v>
      </c>
      <c r="B813" t="s">
        <v>1968</v>
      </c>
      <c r="C813" t="s">
        <v>1980</v>
      </c>
      <c r="D813" t="s">
        <v>2120</v>
      </c>
      <c r="E813" t="s">
        <v>2137</v>
      </c>
      <c r="F813" t="s">
        <v>2138</v>
      </c>
      <c r="G813" t="s">
        <v>2139</v>
      </c>
      <c r="H813" s="55">
        <v>0</v>
      </c>
      <c r="I813" s="55">
        <v>8534447.29</v>
      </c>
      <c r="J813" s="55">
        <v>0</v>
      </c>
      <c r="K813" s="55">
        <v>8534447.29</v>
      </c>
      <c r="L813" s="55">
        <v>0</v>
      </c>
      <c r="M813" s="55">
        <v>8519464.97</v>
      </c>
      <c r="N813" s="55">
        <v>0</v>
      </c>
      <c r="O813" s="55">
        <v>8519464.97</v>
      </c>
      <c r="P813" s="1">
        <v>43</v>
      </c>
    </row>
    <row r="814" spans="1:16" ht="12.75">
      <c r="A814" t="s">
        <v>229</v>
      </c>
      <c r="B814" t="s">
        <v>1968</v>
      </c>
      <c r="C814" t="s">
        <v>1980</v>
      </c>
      <c r="D814" t="s">
        <v>2120</v>
      </c>
      <c r="E814" t="s">
        <v>2137</v>
      </c>
      <c r="F814" t="s">
        <v>2140</v>
      </c>
      <c r="G814" t="s">
        <v>2141</v>
      </c>
      <c r="H814" s="55">
        <v>0</v>
      </c>
      <c r="I814" s="55">
        <v>333647.67</v>
      </c>
      <c r="J814" s="55">
        <v>0</v>
      </c>
      <c r="K814" s="55">
        <v>333647.67</v>
      </c>
      <c r="L814" s="55">
        <v>0</v>
      </c>
      <c r="M814" s="55">
        <v>352358.32</v>
      </c>
      <c r="N814" s="55">
        <v>0</v>
      </c>
      <c r="O814" s="55">
        <v>352358.32</v>
      </c>
      <c r="P814" s="1">
        <v>43</v>
      </c>
    </row>
    <row r="815" spans="1:16" ht="12.75">
      <c r="A815" t="s">
        <v>229</v>
      </c>
      <c r="B815" t="s">
        <v>1968</v>
      </c>
      <c r="C815" t="s">
        <v>1980</v>
      </c>
      <c r="D815" t="s">
        <v>2120</v>
      </c>
      <c r="E815" t="s">
        <v>2142</v>
      </c>
      <c r="F815" t="s">
        <v>2143</v>
      </c>
      <c r="G815" t="s">
        <v>2144</v>
      </c>
      <c r="H815" s="55">
        <v>0</v>
      </c>
      <c r="I815" s="55">
        <v>0</v>
      </c>
      <c r="J815" s="55">
        <v>0</v>
      </c>
      <c r="K815" s="55">
        <v>0</v>
      </c>
      <c r="L815" s="55">
        <v>0</v>
      </c>
      <c r="M815" s="55">
        <v>467891.6</v>
      </c>
      <c r="N815" s="55">
        <v>0</v>
      </c>
      <c r="O815" s="55">
        <v>467891.6</v>
      </c>
      <c r="P815" s="1">
        <v>43</v>
      </c>
    </row>
    <row r="816" spans="1:16" ht="12.75">
      <c r="A816" t="s">
        <v>229</v>
      </c>
      <c r="B816" t="s">
        <v>1968</v>
      </c>
      <c r="C816" t="s">
        <v>2145</v>
      </c>
      <c r="D816" t="s">
        <v>2146</v>
      </c>
      <c r="E816" t="s">
        <v>2147</v>
      </c>
      <c r="F816" t="s">
        <v>2147</v>
      </c>
      <c r="G816" t="s">
        <v>2148</v>
      </c>
      <c r="H816" s="55">
        <v>0</v>
      </c>
      <c r="I816" s="55">
        <v>463060.15</v>
      </c>
      <c r="J816" s="55">
        <v>0</v>
      </c>
      <c r="K816" s="55">
        <v>463060.15</v>
      </c>
      <c r="L816" s="55">
        <v>0</v>
      </c>
      <c r="M816" s="55">
        <v>451763.05</v>
      </c>
      <c r="N816" s="55">
        <v>0</v>
      </c>
      <c r="O816" s="55">
        <v>451763.05</v>
      </c>
      <c r="P816" s="1">
        <v>43</v>
      </c>
    </row>
    <row r="817" spans="1:16" ht="12.75">
      <c r="A817" t="s">
        <v>229</v>
      </c>
      <c r="B817" t="s">
        <v>1968</v>
      </c>
      <c r="C817" t="s">
        <v>2145</v>
      </c>
      <c r="D817" t="s">
        <v>2146</v>
      </c>
      <c r="E817" t="s">
        <v>2149</v>
      </c>
      <c r="F817" t="s">
        <v>2149</v>
      </c>
      <c r="G817" t="s">
        <v>2150</v>
      </c>
      <c r="H817" s="55">
        <v>0</v>
      </c>
      <c r="I817" s="55">
        <v>1844.61</v>
      </c>
      <c r="J817" s="55">
        <v>0</v>
      </c>
      <c r="K817" s="55">
        <v>1844.61</v>
      </c>
      <c r="L817" s="55">
        <v>0</v>
      </c>
      <c r="M817" s="55">
        <v>2088.85</v>
      </c>
      <c r="N817" s="55">
        <v>0</v>
      </c>
      <c r="O817" s="55">
        <v>2088.85</v>
      </c>
      <c r="P817" s="1">
        <v>43</v>
      </c>
    </row>
    <row r="818" spans="1:16" ht="12.75">
      <c r="A818" t="s">
        <v>229</v>
      </c>
      <c r="B818" t="s">
        <v>1968</v>
      </c>
      <c r="C818" t="s">
        <v>2145</v>
      </c>
      <c r="D818" t="s">
        <v>2146</v>
      </c>
      <c r="E818" t="s">
        <v>2151</v>
      </c>
      <c r="F818" t="s">
        <v>2151</v>
      </c>
      <c r="G818" t="s">
        <v>2152</v>
      </c>
      <c r="H818" s="55">
        <v>0</v>
      </c>
      <c r="I818" s="55">
        <v>70062.47</v>
      </c>
      <c r="J818" s="55">
        <v>0</v>
      </c>
      <c r="K818" s="55">
        <v>70062.47</v>
      </c>
      <c r="L818" s="55">
        <v>0</v>
      </c>
      <c r="M818" s="55">
        <v>69815.01</v>
      </c>
      <c r="N818" s="55">
        <v>0</v>
      </c>
      <c r="O818" s="55">
        <v>69815.01</v>
      </c>
      <c r="P818" s="1">
        <v>43</v>
      </c>
    </row>
    <row r="819" spans="1:16" ht="12.75">
      <c r="A819" t="s">
        <v>229</v>
      </c>
      <c r="B819" t="s">
        <v>1968</v>
      </c>
      <c r="C819" t="s">
        <v>2145</v>
      </c>
      <c r="D819" t="s">
        <v>2146</v>
      </c>
      <c r="E819" t="s">
        <v>2153</v>
      </c>
      <c r="F819" t="s">
        <v>2153</v>
      </c>
      <c r="G819" t="s">
        <v>2154</v>
      </c>
      <c r="H819" s="55">
        <v>0</v>
      </c>
      <c r="I819" s="55">
        <v>82298.31</v>
      </c>
      <c r="J819" s="55">
        <v>0</v>
      </c>
      <c r="K819" s="55">
        <v>82298.31</v>
      </c>
      <c r="L819" s="55">
        <v>0</v>
      </c>
      <c r="M819" s="55">
        <v>111078.64</v>
      </c>
      <c r="N819" s="55">
        <v>0</v>
      </c>
      <c r="O819" s="55">
        <v>111078.64</v>
      </c>
      <c r="P819" s="1">
        <v>43</v>
      </c>
    </row>
    <row r="820" spans="1:16" ht="12.75">
      <c r="A820" t="s">
        <v>229</v>
      </c>
      <c r="B820" t="s">
        <v>1968</v>
      </c>
      <c r="C820" t="s">
        <v>2155</v>
      </c>
      <c r="D820" t="s">
        <v>2156</v>
      </c>
      <c r="E820" t="s">
        <v>2157</v>
      </c>
      <c r="F820" t="s">
        <v>2157</v>
      </c>
      <c r="G820" t="s">
        <v>2158</v>
      </c>
      <c r="H820" s="55">
        <v>0</v>
      </c>
      <c r="I820" s="55">
        <v>673067.48</v>
      </c>
      <c r="J820" s="55">
        <v>0</v>
      </c>
      <c r="K820" s="55">
        <v>673067.48</v>
      </c>
      <c r="L820" s="55">
        <v>0</v>
      </c>
      <c r="M820" s="55">
        <v>662304.45</v>
      </c>
      <c r="N820" s="55">
        <v>0</v>
      </c>
      <c r="O820" s="55">
        <v>662304.45</v>
      </c>
      <c r="P820" s="1">
        <v>43</v>
      </c>
    </row>
    <row r="821" spans="1:16" ht="12.75">
      <c r="A821" t="s">
        <v>229</v>
      </c>
      <c r="B821" t="s">
        <v>1968</v>
      </c>
      <c r="C821" t="s">
        <v>2155</v>
      </c>
      <c r="D821" t="s">
        <v>2156</v>
      </c>
      <c r="E821" t="s">
        <v>2159</v>
      </c>
      <c r="F821" t="s">
        <v>2159</v>
      </c>
      <c r="G821" t="s">
        <v>2160</v>
      </c>
      <c r="H821" s="55">
        <v>0</v>
      </c>
      <c r="I821" s="55">
        <v>4205292.78</v>
      </c>
      <c r="J821" s="55">
        <v>0</v>
      </c>
      <c r="K821" s="55">
        <v>4205292.78</v>
      </c>
      <c r="L821" s="55">
        <v>0</v>
      </c>
      <c r="M821" s="55">
        <v>4093492.19</v>
      </c>
      <c r="N821" s="55">
        <v>0</v>
      </c>
      <c r="O821" s="55">
        <v>4093492.19</v>
      </c>
      <c r="P821" s="1">
        <v>43</v>
      </c>
    </row>
    <row r="822" spans="1:16" ht="12.75">
      <c r="A822" t="s">
        <v>229</v>
      </c>
      <c r="B822" t="s">
        <v>1968</v>
      </c>
      <c r="C822" t="s">
        <v>2155</v>
      </c>
      <c r="D822" t="s">
        <v>2156</v>
      </c>
      <c r="E822" t="s">
        <v>2161</v>
      </c>
      <c r="F822" t="s">
        <v>2162</v>
      </c>
      <c r="G822" t="s">
        <v>2163</v>
      </c>
      <c r="H822" s="55">
        <v>0</v>
      </c>
      <c r="I822" s="55">
        <v>29164143.79</v>
      </c>
      <c r="J822" s="55">
        <v>0</v>
      </c>
      <c r="K822" s="55">
        <v>29164143.79</v>
      </c>
      <c r="L822" s="55">
        <v>0</v>
      </c>
      <c r="M822" s="55">
        <v>28757850.09</v>
      </c>
      <c r="N822" s="55">
        <v>0</v>
      </c>
      <c r="O822" s="55">
        <v>28757850.09</v>
      </c>
      <c r="P822" s="1">
        <v>43</v>
      </c>
    </row>
    <row r="823" spans="1:16" ht="12.75">
      <c r="A823" t="s">
        <v>229</v>
      </c>
      <c r="B823" t="s">
        <v>1968</v>
      </c>
      <c r="C823" t="s">
        <v>2155</v>
      </c>
      <c r="D823" t="s">
        <v>2156</v>
      </c>
      <c r="E823" t="s">
        <v>2161</v>
      </c>
      <c r="F823" t="s">
        <v>2164</v>
      </c>
      <c r="G823" t="s">
        <v>2165</v>
      </c>
      <c r="H823" s="55">
        <v>0</v>
      </c>
      <c r="I823" s="55">
        <v>11683381.57</v>
      </c>
      <c r="J823" s="55">
        <v>0</v>
      </c>
      <c r="K823" s="55">
        <v>11683381.57</v>
      </c>
      <c r="L823" s="55">
        <v>0</v>
      </c>
      <c r="M823" s="55">
        <v>11476545.31</v>
      </c>
      <c r="N823" s="55">
        <v>0</v>
      </c>
      <c r="O823" s="55">
        <v>11476545.31</v>
      </c>
      <c r="P823" s="1">
        <v>43</v>
      </c>
    </row>
    <row r="824" spans="1:16" ht="12.75">
      <c r="A824" t="s">
        <v>229</v>
      </c>
      <c r="B824" t="s">
        <v>1968</v>
      </c>
      <c r="C824" t="s">
        <v>2155</v>
      </c>
      <c r="D824" t="s">
        <v>2156</v>
      </c>
      <c r="E824" t="s">
        <v>2161</v>
      </c>
      <c r="F824" t="s">
        <v>2166</v>
      </c>
      <c r="G824" t="s">
        <v>2167</v>
      </c>
      <c r="H824" s="55">
        <v>0</v>
      </c>
      <c r="I824" s="55">
        <v>35306557.35</v>
      </c>
      <c r="J824" s="55">
        <v>0</v>
      </c>
      <c r="K824" s="55">
        <v>35306557.35</v>
      </c>
      <c r="L824" s="55">
        <v>0</v>
      </c>
      <c r="M824" s="55">
        <v>35005704.64</v>
      </c>
      <c r="N824" s="55">
        <v>0</v>
      </c>
      <c r="O824" s="55">
        <v>35005704.64</v>
      </c>
      <c r="P824" s="1">
        <v>43</v>
      </c>
    </row>
    <row r="825" spans="1:16" ht="12.75">
      <c r="A825" t="s">
        <v>229</v>
      </c>
      <c r="B825" t="s">
        <v>1968</v>
      </c>
      <c r="C825" t="s">
        <v>2155</v>
      </c>
      <c r="D825" t="s">
        <v>2156</v>
      </c>
      <c r="E825" t="s">
        <v>2161</v>
      </c>
      <c r="F825" t="s">
        <v>2168</v>
      </c>
      <c r="G825" t="s">
        <v>2169</v>
      </c>
      <c r="H825" s="55">
        <v>0</v>
      </c>
      <c r="I825" s="55">
        <v>295767.19</v>
      </c>
      <c r="J825" s="55">
        <v>0</v>
      </c>
      <c r="K825" s="55">
        <v>295767.19</v>
      </c>
      <c r="L825" s="55">
        <v>0</v>
      </c>
      <c r="M825" s="55">
        <v>306618.66</v>
      </c>
      <c r="N825" s="55">
        <v>0</v>
      </c>
      <c r="O825" s="55">
        <v>306618.66</v>
      </c>
      <c r="P825" s="1">
        <v>43</v>
      </c>
    </row>
    <row r="826" spans="1:16" ht="12.75">
      <c r="A826" t="s">
        <v>229</v>
      </c>
      <c r="B826" t="s">
        <v>1968</v>
      </c>
      <c r="C826" t="s">
        <v>2155</v>
      </c>
      <c r="D826" t="s">
        <v>2156</v>
      </c>
      <c r="E826" t="s">
        <v>2161</v>
      </c>
      <c r="F826" t="s">
        <v>2170</v>
      </c>
      <c r="G826" t="s">
        <v>2171</v>
      </c>
      <c r="H826" s="55">
        <v>0</v>
      </c>
      <c r="I826" s="55">
        <v>0</v>
      </c>
      <c r="J826" s="55">
        <v>0</v>
      </c>
      <c r="K826" s="55">
        <v>0</v>
      </c>
      <c r="L826" s="55">
        <v>0</v>
      </c>
      <c r="M826" s="55">
        <v>0</v>
      </c>
      <c r="N826" s="55">
        <v>0</v>
      </c>
      <c r="O826" s="55">
        <v>0</v>
      </c>
      <c r="P826" s="1">
        <v>43</v>
      </c>
    </row>
    <row r="827" spans="1:16" ht="12.75">
      <c r="A827" t="s">
        <v>229</v>
      </c>
      <c r="B827" t="s">
        <v>1968</v>
      </c>
      <c r="C827" t="s">
        <v>2155</v>
      </c>
      <c r="D827" t="s">
        <v>2156</v>
      </c>
      <c r="E827" t="s">
        <v>2161</v>
      </c>
      <c r="F827" t="s">
        <v>2172</v>
      </c>
      <c r="G827" t="s">
        <v>2173</v>
      </c>
      <c r="H827" s="55">
        <v>0</v>
      </c>
      <c r="I827" s="55">
        <v>1686645.56</v>
      </c>
      <c r="J827" s="55">
        <v>0</v>
      </c>
      <c r="K827" s="55">
        <v>1686645.56</v>
      </c>
      <c r="L827" s="55">
        <v>0</v>
      </c>
      <c r="M827" s="55">
        <v>1887003.38</v>
      </c>
      <c r="N827" s="55">
        <v>0</v>
      </c>
      <c r="O827" s="55">
        <v>1887003.38</v>
      </c>
      <c r="P827" s="1">
        <v>43</v>
      </c>
    </row>
    <row r="828" spans="1:16" ht="12.75">
      <c r="A828" t="s">
        <v>229</v>
      </c>
      <c r="B828" t="s">
        <v>1968</v>
      </c>
      <c r="C828" t="s">
        <v>2155</v>
      </c>
      <c r="D828" t="s">
        <v>2156</v>
      </c>
      <c r="E828" t="s">
        <v>2174</v>
      </c>
      <c r="F828" t="s">
        <v>2175</v>
      </c>
      <c r="G828" t="s">
        <v>2176</v>
      </c>
      <c r="H828" s="55">
        <v>0</v>
      </c>
      <c r="I828" s="55">
        <v>577330.89</v>
      </c>
      <c r="J828" s="55">
        <v>0</v>
      </c>
      <c r="K828" s="55">
        <v>577330.89</v>
      </c>
      <c r="L828" s="55">
        <v>0</v>
      </c>
      <c r="M828" s="55">
        <v>633044.9</v>
      </c>
      <c r="N828" s="55">
        <v>0</v>
      </c>
      <c r="O828" s="55">
        <v>633044.9</v>
      </c>
      <c r="P828" s="1">
        <v>43</v>
      </c>
    </row>
    <row r="829" spans="1:16" ht="12.75">
      <c r="A829" t="s">
        <v>229</v>
      </c>
      <c r="B829" t="s">
        <v>1968</v>
      </c>
      <c r="C829" t="s">
        <v>2155</v>
      </c>
      <c r="D829" t="s">
        <v>2156</v>
      </c>
      <c r="E829" t="s">
        <v>2174</v>
      </c>
      <c r="F829" t="s">
        <v>2177</v>
      </c>
      <c r="G829" t="s">
        <v>2178</v>
      </c>
      <c r="H829" s="55">
        <v>0</v>
      </c>
      <c r="I829" s="55">
        <v>948568.88</v>
      </c>
      <c r="J829" s="55">
        <v>0</v>
      </c>
      <c r="K829" s="55">
        <v>948568.88</v>
      </c>
      <c r="L829" s="55">
        <v>0</v>
      </c>
      <c r="M829" s="55">
        <v>1042378.5</v>
      </c>
      <c r="N829" s="55">
        <v>0</v>
      </c>
      <c r="O829" s="55">
        <v>1042378.5</v>
      </c>
      <c r="P829" s="1">
        <v>43</v>
      </c>
    </row>
    <row r="830" spans="1:16" ht="12.75">
      <c r="A830" t="s">
        <v>229</v>
      </c>
      <c r="B830" t="s">
        <v>1968</v>
      </c>
      <c r="C830" t="s">
        <v>2155</v>
      </c>
      <c r="D830" t="s">
        <v>2156</v>
      </c>
      <c r="E830" t="s">
        <v>2174</v>
      </c>
      <c r="F830" t="s">
        <v>2179</v>
      </c>
      <c r="G830" t="s">
        <v>2180</v>
      </c>
      <c r="H830" s="55">
        <v>0</v>
      </c>
      <c r="I830" s="55">
        <v>0</v>
      </c>
      <c r="J830" s="55">
        <v>0</v>
      </c>
      <c r="K830" s="55">
        <v>0</v>
      </c>
      <c r="L830" s="55">
        <v>0</v>
      </c>
      <c r="M830" s="55">
        <v>0</v>
      </c>
      <c r="N830" s="55">
        <v>0</v>
      </c>
      <c r="O830" s="55">
        <v>0</v>
      </c>
      <c r="P830" s="1">
        <v>43</v>
      </c>
    </row>
    <row r="831" spans="1:16" ht="12.75">
      <c r="A831" t="s">
        <v>229</v>
      </c>
      <c r="B831" t="s">
        <v>1968</v>
      </c>
      <c r="C831" t="s">
        <v>2155</v>
      </c>
      <c r="D831" t="s">
        <v>2156</v>
      </c>
      <c r="E831" t="s">
        <v>2174</v>
      </c>
      <c r="F831" t="s">
        <v>2181</v>
      </c>
      <c r="G831" t="s">
        <v>2182</v>
      </c>
      <c r="H831" s="55">
        <v>0</v>
      </c>
      <c r="I831" s="55">
        <v>691179.92</v>
      </c>
      <c r="J831" s="55">
        <v>0</v>
      </c>
      <c r="K831" s="55">
        <v>691179.92</v>
      </c>
      <c r="L831" s="55">
        <v>0</v>
      </c>
      <c r="M831" s="55">
        <v>608176.91</v>
      </c>
      <c r="N831" s="55">
        <v>0</v>
      </c>
      <c r="O831" s="55">
        <v>608176.91</v>
      </c>
      <c r="P831" s="1">
        <v>43</v>
      </c>
    </row>
    <row r="832" spans="1:16" ht="12.75">
      <c r="A832" t="s">
        <v>229</v>
      </c>
      <c r="B832" t="s">
        <v>1968</v>
      </c>
      <c r="C832" t="s">
        <v>2155</v>
      </c>
      <c r="D832" t="s">
        <v>2183</v>
      </c>
      <c r="E832" t="s">
        <v>2184</v>
      </c>
      <c r="F832" t="s">
        <v>2184</v>
      </c>
      <c r="G832" t="s">
        <v>2185</v>
      </c>
      <c r="H832" s="55">
        <v>0</v>
      </c>
      <c r="I832" s="55">
        <v>1448589.54</v>
      </c>
      <c r="J832" s="55">
        <v>0</v>
      </c>
      <c r="K832" s="55">
        <v>1448589.54</v>
      </c>
      <c r="L832" s="55">
        <v>0</v>
      </c>
      <c r="M832" s="55">
        <v>1122081.39</v>
      </c>
      <c r="N832" s="55">
        <v>0</v>
      </c>
      <c r="O832" s="55">
        <v>1122081.39</v>
      </c>
      <c r="P832" s="1">
        <v>43</v>
      </c>
    </row>
    <row r="833" spans="1:16" ht="12.75">
      <c r="A833" t="s">
        <v>229</v>
      </c>
      <c r="B833" t="s">
        <v>1968</v>
      </c>
      <c r="C833" t="s">
        <v>2155</v>
      </c>
      <c r="D833" t="s">
        <v>2183</v>
      </c>
      <c r="E833" t="s">
        <v>2186</v>
      </c>
      <c r="F833" t="s">
        <v>2186</v>
      </c>
      <c r="G833" t="s">
        <v>2187</v>
      </c>
      <c r="H833" s="55">
        <v>0</v>
      </c>
      <c r="I833" s="55">
        <v>35776.32</v>
      </c>
      <c r="J833" s="55">
        <v>0</v>
      </c>
      <c r="K833" s="55">
        <v>35776.32</v>
      </c>
      <c r="L833" s="55">
        <v>0</v>
      </c>
      <c r="M833" s="55">
        <v>0</v>
      </c>
      <c r="N833" s="55">
        <v>0</v>
      </c>
      <c r="O833" s="55">
        <v>0</v>
      </c>
      <c r="P833" s="1">
        <v>43</v>
      </c>
    </row>
    <row r="834" spans="1:16" ht="12.75">
      <c r="A834" t="s">
        <v>229</v>
      </c>
      <c r="B834" t="s">
        <v>1968</v>
      </c>
      <c r="C834" t="s">
        <v>2155</v>
      </c>
      <c r="D834" t="s">
        <v>2183</v>
      </c>
      <c r="E834" t="s">
        <v>2188</v>
      </c>
      <c r="F834" t="s">
        <v>2188</v>
      </c>
      <c r="G834" t="s">
        <v>2189</v>
      </c>
      <c r="H834" s="55">
        <v>0</v>
      </c>
      <c r="I834" s="55">
        <v>610264.15</v>
      </c>
      <c r="J834" s="55">
        <v>0</v>
      </c>
      <c r="K834" s="55">
        <v>610264.15</v>
      </c>
      <c r="L834" s="55">
        <v>0</v>
      </c>
      <c r="M834" s="55">
        <v>555118.54</v>
      </c>
      <c r="N834" s="55">
        <v>0</v>
      </c>
      <c r="O834" s="55">
        <v>555118.54</v>
      </c>
      <c r="P834" s="1">
        <v>43</v>
      </c>
    </row>
    <row r="835" spans="1:16" ht="12.75">
      <c r="A835" t="s">
        <v>229</v>
      </c>
      <c r="B835" t="s">
        <v>1968</v>
      </c>
      <c r="C835" t="s">
        <v>2155</v>
      </c>
      <c r="D835" t="s">
        <v>2190</v>
      </c>
      <c r="E835" t="s">
        <v>2191</v>
      </c>
      <c r="F835" t="s">
        <v>2191</v>
      </c>
      <c r="G835" t="s">
        <v>1530</v>
      </c>
      <c r="H835" s="55">
        <v>0</v>
      </c>
      <c r="I835" s="55">
        <v>20954937.96</v>
      </c>
      <c r="J835" s="55">
        <v>0</v>
      </c>
      <c r="K835" s="55">
        <v>20954937.96</v>
      </c>
      <c r="L835" s="55">
        <v>0</v>
      </c>
      <c r="M835" s="55">
        <v>20568570.91</v>
      </c>
      <c r="N835" s="55">
        <v>0</v>
      </c>
      <c r="O835" s="55">
        <v>20568570.91</v>
      </c>
      <c r="P835" s="1">
        <v>43</v>
      </c>
    </row>
    <row r="836" spans="1:16" ht="12.75">
      <c r="A836" t="s">
        <v>229</v>
      </c>
      <c r="B836" t="s">
        <v>1968</v>
      </c>
      <c r="C836" t="s">
        <v>2155</v>
      </c>
      <c r="D836" t="s">
        <v>2190</v>
      </c>
      <c r="E836" t="s">
        <v>2192</v>
      </c>
      <c r="F836" t="s">
        <v>2192</v>
      </c>
      <c r="G836" t="s">
        <v>1532</v>
      </c>
      <c r="H836" s="55">
        <v>0</v>
      </c>
      <c r="I836" s="55">
        <v>1524922.43</v>
      </c>
      <c r="J836" s="55">
        <v>0</v>
      </c>
      <c r="K836" s="55">
        <v>1524922.43</v>
      </c>
      <c r="L836" s="55">
        <v>0</v>
      </c>
      <c r="M836" s="55">
        <v>1499523.3</v>
      </c>
      <c r="N836" s="55">
        <v>0</v>
      </c>
      <c r="O836" s="55">
        <v>1499523.3</v>
      </c>
      <c r="P836" s="1">
        <v>43</v>
      </c>
    </row>
    <row r="837" spans="1:16" ht="12.75">
      <c r="A837" t="s">
        <v>229</v>
      </c>
      <c r="B837" t="s">
        <v>1968</v>
      </c>
      <c r="C837" t="s">
        <v>2155</v>
      </c>
      <c r="D837" t="s">
        <v>2190</v>
      </c>
      <c r="E837" t="s">
        <v>2193</v>
      </c>
      <c r="F837" t="s">
        <v>2193</v>
      </c>
      <c r="G837" t="s">
        <v>2194</v>
      </c>
      <c r="H837" s="55">
        <v>0</v>
      </c>
      <c r="I837" s="55">
        <v>37297.78</v>
      </c>
      <c r="J837" s="55">
        <v>0</v>
      </c>
      <c r="K837" s="55">
        <v>37297.78</v>
      </c>
      <c r="L837" s="55">
        <v>0</v>
      </c>
      <c r="M837" s="55">
        <v>59613.47</v>
      </c>
      <c r="N837" s="55">
        <v>0</v>
      </c>
      <c r="O837" s="55">
        <v>59613.47</v>
      </c>
      <c r="P837" s="1">
        <v>43</v>
      </c>
    </row>
    <row r="838" spans="1:16" ht="12.75">
      <c r="A838" t="s">
        <v>229</v>
      </c>
      <c r="B838" t="s">
        <v>1968</v>
      </c>
      <c r="C838" t="s">
        <v>2155</v>
      </c>
      <c r="D838" t="s">
        <v>2195</v>
      </c>
      <c r="E838" t="s">
        <v>2196</v>
      </c>
      <c r="F838" t="s">
        <v>2196</v>
      </c>
      <c r="G838" t="s">
        <v>2197</v>
      </c>
      <c r="H838" s="55">
        <v>0</v>
      </c>
      <c r="I838" s="55">
        <v>0</v>
      </c>
      <c r="J838" s="55">
        <v>0</v>
      </c>
      <c r="K838" s="55">
        <v>0</v>
      </c>
      <c r="L838" s="55">
        <v>0</v>
      </c>
      <c r="M838" s="55">
        <v>0</v>
      </c>
      <c r="N838" s="55">
        <v>0</v>
      </c>
      <c r="O838" s="55">
        <v>0</v>
      </c>
      <c r="P838" s="1">
        <v>43</v>
      </c>
    </row>
    <row r="839" spans="1:16" ht="12.75">
      <c r="A839" t="s">
        <v>229</v>
      </c>
      <c r="B839" t="s">
        <v>1968</v>
      </c>
      <c r="C839" t="s">
        <v>2155</v>
      </c>
      <c r="D839" t="s">
        <v>2198</v>
      </c>
      <c r="E839" t="s">
        <v>2199</v>
      </c>
      <c r="F839" t="s">
        <v>2199</v>
      </c>
      <c r="G839" t="s">
        <v>2200</v>
      </c>
      <c r="H839" s="55">
        <v>0</v>
      </c>
      <c r="I839" s="55">
        <v>249386.51</v>
      </c>
      <c r="J839" s="55">
        <v>0</v>
      </c>
      <c r="K839" s="55">
        <v>249386.51</v>
      </c>
      <c r="L839" s="55">
        <v>0</v>
      </c>
      <c r="M839" s="55">
        <v>281210.82</v>
      </c>
      <c r="N839" s="55">
        <v>0</v>
      </c>
      <c r="O839" s="55">
        <v>281210.82</v>
      </c>
      <c r="P839" s="1">
        <v>43</v>
      </c>
    </row>
    <row r="840" spans="1:16" ht="12.75">
      <c r="A840" t="s">
        <v>229</v>
      </c>
      <c r="B840" t="s">
        <v>1968</v>
      </c>
      <c r="C840" t="s">
        <v>2155</v>
      </c>
      <c r="D840" t="s">
        <v>2201</v>
      </c>
      <c r="E840" t="s">
        <v>2202</v>
      </c>
      <c r="F840" t="s">
        <v>2202</v>
      </c>
      <c r="G840" t="s">
        <v>2203</v>
      </c>
      <c r="H840" s="55">
        <v>0</v>
      </c>
      <c r="I840" s="55">
        <v>223251.32</v>
      </c>
      <c r="J840" s="55">
        <v>0</v>
      </c>
      <c r="K840" s="55">
        <v>223251.32</v>
      </c>
      <c r="L840" s="55">
        <v>0</v>
      </c>
      <c r="M840" s="55">
        <v>231401.7</v>
      </c>
      <c r="N840" s="55">
        <v>0</v>
      </c>
      <c r="O840" s="55">
        <v>231401.7</v>
      </c>
      <c r="P840" s="1">
        <v>43</v>
      </c>
    </row>
    <row r="841" spans="1:16" ht="12.75">
      <c r="A841" t="s">
        <v>229</v>
      </c>
      <c r="B841" t="s">
        <v>1968</v>
      </c>
      <c r="C841" t="s">
        <v>2155</v>
      </c>
      <c r="D841" t="s">
        <v>2201</v>
      </c>
      <c r="E841" t="s">
        <v>2204</v>
      </c>
      <c r="F841" t="s">
        <v>2204</v>
      </c>
      <c r="G841" t="s">
        <v>2205</v>
      </c>
      <c r="H841" s="55">
        <v>0</v>
      </c>
      <c r="I841" s="55">
        <v>497617.84</v>
      </c>
      <c r="J841" s="55">
        <v>0</v>
      </c>
      <c r="K841" s="55">
        <v>497617.84</v>
      </c>
      <c r="L841" s="55">
        <v>0</v>
      </c>
      <c r="M841" s="55">
        <v>477796.38</v>
      </c>
      <c r="N841" s="55">
        <v>0</v>
      </c>
      <c r="O841" s="55">
        <v>477796.38</v>
      </c>
      <c r="P841" s="1">
        <v>43</v>
      </c>
    </row>
    <row r="842" spans="1:16" ht="12.75">
      <c r="A842" t="s">
        <v>229</v>
      </c>
      <c r="B842" t="s">
        <v>1968</v>
      </c>
      <c r="C842" t="s">
        <v>2155</v>
      </c>
      <c r="D842" t="s">
        <v>2201</v>
      </c>
      <c r="E842" t="s">
        <v>2206</v>
      </c>
      <c r="F842" t="s">
        <v>2207</v>
      </c>
      <c r="G842" t="s">
        <v>2144</v>
      </c>
      <c r="H842" s="55">
        <v>0</v>
      </c>
      <c r="I842" s="55">
        <v>0</v>
      </c>
      <c r="J842" s="55">
        <v>0</v>
      </c>
      <c r="K842" s="55">
        <v>0</v>
      </c>
      <c r="L842" s="55">
        <v>0</v>
      </c>
      <c r="M842" s="55">
        <v>62550.51</v>
      </c>
      <c r="N842" s="55">
        <v>0</v>
      </c>
      <c r="O842" s="55">
        <v>62550.51</v>
      </c>
      <c r="P842" s="1">
        <v>43</v>
      </c>
    </row>
    <row r="843" spans="1:16" ht="12.75">
      <c r="A843" t="s">
        <v>229</v>
      </c>
      <c r="B843" t="s">
        <v>1968</v>
      </c>
      <c r="C843" t="s">
        <v>2208</v>
      </c>
      <c r="D843" t="s">
        <v>2209</v>
      </c>
      <c r="E843" t="s">
        <v>2210</v>
      </c>
      <c r="F843" t="s">
        <v>2211</v>
      </c>
      <c r="G843" t="s">
        <v>2212</v>
      </c>
      <c r="H843" s="55">
        <v>0</v>
      </c>
      <c r="I843" s="55">
        <v>6814800</v>
      </c>
      <c r="J843" s="55">
        <v>0</v>
      </c>
      <c r="K843" s="55">
        <v>6814800</v>
      </c>
      <c r="L843" s="55">
        <v>0</v>
      </c>
      <c r="M843" s="55">
        <v>7063994</v>
      </c>
      <c r="N843" s="55">
        <v>0</v>
      </c>
      <c r="O843" s="55">
        <v>7063994</v>
      </c>
      <c r="P843" s="1">
        <v>43</v>
      </c>
    </row>
    <row r="844" spans="1:16" ht="12.75">
      <c r="A844" t="s">
        <v>229</v>
      </c>
      <c r="B844" t="s">
        <v>1968</v>
      </c>
      <c r="C844" t="s">
        <v>2208</v>
      </c>
      <c r="D844" t="s">
        <v>2209</v>
      </c>
      <c r="E844" t="s">
        <v>2210</v>
      </c>
      <c r="F844" t="s">
        <v>2213</v>
      </c>
      <c r="G844" t="s">
        <v>2214</v>
      </c>
      <c r="H844" s="55">
        <v>0</v>
      </c>
      <c r="I844" s="55">
        <v>29220783.490000002</v>
      </c>
      <c r="J844" s="55">
        <v>0</v>
      </c>
      <c r="K844" s="55">
        <v>29220783.49</v>
      </c>
      <c r="L844" s="55">
        <v>0</v>
      </c>
      <c r="M844" s="55">
        <v>20893069.57</v>
      </c>
      <c r="N844" s="55">
        <v>0</v>
      </c>
      <c r="O844" s="55">
        <v>20893069.57</v>
      </c>
      <c r="P844" s="1">
        <v>43</v>
      </c>
    </row>
    <row r="845" spans="1:16" ht="12.75">
      <c r="A845" t="s">
        <v>229</v>
      </c>
      <c r="B845" t="s">
        <v>1968</v>
      </c>
      <c r="C845" t="s">
        <v>2208</v>
      </c>
      <c r="D845" t="s">
        <v>2209</v>
      </c>
      <c r="E845" t="s">
        <v>2210</v>
      </c>
      <c r="F845" t="s">
        <v>2215</v>
      </c>
      <c r="G845" t="s">
        <v>2216</v>
      </c>
      <c r="H845" s="55">
        <v>0</v>
      </c>
      <c r="I845" s="55">
        <v>725000</v>
      </c>
      <c r="J845" s="55">
        <v>0</v>
      </c>
      <c r="K845" s="55">
        <v>725000</v>
      </c>
      <c r="L845" s="55">
        <v>0</v>
      </c>
      <c r="M845" s="55">
        <v>815000</v>
      </c>
      <c r="N845" s="55">
        <v>0</v>
      </c>
      <c r="O845" s="55">
        <v>815000</v>
      </c>
      <c r="P845" s="1">
        <v>43</v>
      </c>
    </row>
    <row r="846" spans="1:16" ht="12.75">
      <c r="A846" t="s">
        <v>229</v>
      </c>
      <c r="B846" t="s">
        <v>1968</v>
      </c>
      <c r="C846" t="s">
        <v>2208</v>
      </c>
      <c r="D846" t="s">
        <v>2209</v>
      </c>
      <c r="E846" t="s">
        <v>2210</v>
      </c>
      <c r="F846" t="s">
        <v>2217</v>
      </c>
      <c r="G846" t="s">
        <v>2218</v>
      </c>
      <c r="H846" s="55">
        <v>0</v>
      </c>
      <c r="I846" s="55">
        <v>0</v>
      </c>
      <c r="J846" s="55">
        <v>0</v>
      </c>
      <c r="K846" s="55">
        <v>0</v>
      </c>
      <c r="L846" s="55">
        <v>0</v>
      </c>
      <c r="M846" s="55">
        <v>0</v>
      </c>
      <c r="N846" s="55">
        <v>0</v>
      </c>
      <c r="O846" s="55">
        <v>0</v>
      </c>
      <c r="P846" s="1">
        <v>43</v>
      </c>
    </row>
    <row r="847" spans="1:16" ht="12.75">
      <c r="A847" t="s">
        <v>229</v>
      </c>
      <c r="B847" t="s">
        <v>1968</v>
      </c>
      <c r="C847" t="s">
        <v>2208</v>
      </c>
      <c r="D847" t="s">
        <v>2209</v>
      </c>
      <c r="E847" t="s">
        <v>2210</v>
      </c>
      <c r="F847" t="s">
        <v>2219</v>
      </c>
      <c r="G847" t="s">
        <v>2220</v>
      </c>
      <c r="H847" s="55">
        <v>0</v>
      </c>
      <c r="I847" s="55">
        <v>895000</v>
      </c>
      <c r="J847" s="55">
        <v>0</v>
      </c>
      <c r="K847" s="55">
        <v>895000</v>
      </c>
      <c r="L847" s="55">
        <v>0</v>
      </c>
      <c r="M847" s="55">
        <v>470000</v>
      </c>
      <c r="N847" s="55">
        <v>0</v>
      </c>
      <c r="O847" s="55">
        <v>470000</v>
      </c>
      <c r="P847" s="1">
        <v>43</v>
      </c>
    </row>
    <row r="848" spans="1:16" ht="12.75">
      <c r="A848" t="s">
        <v>229</v>
      </c>
      <c r="B848" t="s">
        <v>1968</v>
      </c>
      <c r="C848" t="s">
        <v>2208</v>
      </c>
      <c r="D848" t="s">
        <v>2209</v>
      </c>
      <c r="E848" t="s">
        <v>2210</v>
      </c>
      <c r="F848" t="s">
        <v>2221</v>
      </c>
      <c r="G848" t="s">
        <v>2222</v>
      </c>
      <c r="H848" s="55">
        <v>0</v>
      </c>
      <c r="I848" s="55">
        <v>2118186.62</v>
      </c>
      <c r="J848" s="55">
        <v>0</v>
      </c>
      <c r="K848" s="55">
        <v>2118186.62</v>
      </c>
      <c r="L848" s="55">
        <v>0</v>
      </c>
      <c r="M848" s="55">
        <v>1894801.39</v>
      </c>
      <c r="N848" s="55">
        <v>0</v>
      </c>
      <c r="O848" s="55">
        <v>1894801.39</v>
      </c>
      <c r="P848" s="1">
        <v>43</v>
      </c>
    </row>
    <row r="849" spans="1:16" ht="12.75">
      <c r="A849" t="s">
        <v>229</v>
      </c>
      <c r="B849" t="s">
        <v>1968</v>
      </c>
      <c r="C849" t="s">
        <v>2208</v>
      </c>
      <c r="D849" t="s">
        <v>2209</v>
      </c>
      <c r="E849" t="s">
        <v>2223</v>
      </c>
      <c r="F849" t="s">
        <v>2224</v>
      </c>
      <c r="G849" t="s">
        <v>2225</v>
      </c>
      <c r="H849" s="55">
        <v>0</v>
      </c>
      <c r="I849" s="55">
        <v>310856203.88</v>
      </c>
      <c r="J849" s="55">
        <v>0</v>
      </c>
      <c r="K849" s="55">
        <v>310856203.88</v>
      </c>
      <c r="L849" s="55">
        <v>0</v>
      </c>
      <c r="M849" s="55">
        <v>287965683.24</v>
      </c>
      <c r="N849" s="55">
        <v>0</v>
      </c>
      <c r="O849" s="55">
        <v>287965683.24</v>
      </c>
      <c r="P849" s="1">
        <v>43</v>
      </c>
    </row>
    <row r="850" spans="1:16" ht="12.75">
      <c r="A850" t="s">
        <v>229</v>
      </c>
      <c r="B850" t="s">
        <v>1968</v>
      </c>
      <c r="C850" t="s">
        <v>2208</v>
      </c>
      <c r="D850" t="s">
        <v>2209</v>
      </c>
      <c r="E850" t="s">
        <v>2223</v>
      </c>
      <c r="F850" t="s">
        <v>2226</v>
      </c>
      <c r="G850" t="s">
        <v>2227</v>
      </c>
      <c r="H850" s="55">
        <v>0</v>
      </c>
      <c r="I850" s="55">
        <v>4777503</v>
      </c>
      <c r="J850" s="55">
        <v>0</v>
      </c>
      <c r="K850" s="55">
        <v>4777503</v>
      </c>
      <c r="L850" s="55">
        <v>0</v>
      </c>
      <c r="M850" s="55">
        <v>78241902.59</v>
      </c>
      <c r="N850" s="55">
        <v>0</v>
      </c>
      <c r="O850" s="55">
        <v>78241902.59</v>
      </c>
      <c r="P850" s="1">
        <v>43</v>
      </c>
    </row>
    <row r="851" spans="1:16" ht="12.75">
      <c r="A851" t="s">
        <v>229</v>
      </c>
      <c r="B851" t="s">
        <v>1968</v>
      </c>
      <c r="C851" t="s">
        <v>2208</v>
      </c>
      <c r="D851" t="s">
        <v>2209</v>
      </c>
      <c r="E851" t="s">
        <v>2223</v>
      </c>
      <c r="F851" t="s">
        <v>2228</v>
      </c>
      <c r="G851" t="s">
        <v>2229</v>
      </c>
      <c r="H851" s="55">
        <v>0</v>
      </c>
      <c r="I851" s="55">
        <v>3272754278</v>
      </c>
      <c r="J851" s="55">
        <v>0</v>
      </c>
      <c r="K851" s="55">
        <v>3272754278</v>
      </c>
      <c r="L851" s="55">
        <v>0</v>
      </c>
      <c r="M851" s="55">
        <v>3245226574</v>
      </c>
      <c r="N851" s="55">
        <v>0</v>
      </c>
      <c r="O851" s="55">
        <v>3245226574</v>
      </c>
      <c r="P851" s="1">
        <v>43</v>
      </c>
    </row>
    <row r="852" spans="1:16" ht="12.75">
      <c r="A852" t="s">
        <v>229</v>
      </c>
      <c r="B852" t="s">
        <v>1968</v>
      </c>
      <c r="C852" t="s">
        <v>2208</v>
      </c>
      <c r="D852" t="s">
        <v>2209</v>
      </c>
      <c r="E852" t="s">
        <v>2223</v>
      </c>
      <c r="F852" t="s">
        <v>2230</v>
      </c>
      <c r="G852" t="s">
        <v>2231</v>
      </c>
      <c r="H852" s="55">
        <v>0</v>
      </c>
      <c r="I852" s="55">
        <v>0</v>
      </c>
      <c r="J852" s="55">
        <v>0</v>
      </c>
      <c r="K852" s="55">
        <v>0</v>
      </c>
      <c r="L852" s="55">
        <v>0</v>
      </c>
      <c r="M852" s="55">
        <v>0</v>
      </c>
      <c r="N852" s="55">
        <v>0</v>
      </c>
      <c r="O852" s="55">
        <v>0</v>
      </c>
      <c r="P852" s="1">
        <v>43</v>
      </c>
    </row>
    <row r="853" spans="1:16" ht="12.75">
      <c r="A853" t="s">
        <v>229</v>
      </c>
      <c r="B853" t="s">
        <v>1968</v>
      </c>
      <c r="C853" t="s">
        <v>2208</v>
      </c>
      <c r="D853" t="s">
        <v>2209</v>
      </c>
      <c r="E853" t="s">
        <v>2223</v>
      </c>
      <c r="F853" t="s">
        <v>2232</v>
      </c>
      <c r="G853" t="s">
        <v>2233</v>
      </c>
      <c r="H853" s="55">
        <v>0</v>
      </c>
      <c r="I853" s="55">
        <v>0</v>
      </c>
      <c r="J853" s="55">
        <v>0</v>
      </c>
      <c r="K853" s="55">
        <v>0</v>
      </c>
      <c r="L853" s="55">
        <v>0</v>
      </c>
      <c r="M853" s="55">
        <v>0</v>
      </c>
      <c r="N853" s="55">
        <v>0</v>
      </c>
      <c r="O853" s="55">
        <v>0</v>
      </c>
      <c r="P853" s="1">
        <v>43</v>
      </c>
    </row>
    <row r="854" spans="1:16" ht="12.75">
      <c r="A854" t="s">
        <v>229</v>
      </c>
      <c r="B854" t="s">
        <v>1968</v>
      </c>
      <c r="C854" t="s">
        <v>2208</v>
      </c>
      <c r="D854" t="s">
        <v>2209</v>
      </c>
      <c r="E854" t="s">
        <v>2223</v>
      </c>
      <c r="F854" t="s">
        <v>2234</v>
      </c>
      <c r="G854" t="s">
        <v>2235</v>
      </c>
      <c r="H854" s="55">
        <v>0</v>
      </c>
      <c r="I854" s="55">
        <v>38845.28</v>
      </c>
      <c r="J854" s="55">
        <v>0</v>
      </c>
      <c r="K854" s="55">
        <v>38845.28</v>
      </c>
      <c r="L854" s="55">
        <v>0</v>
      </c>
      <c r="M854" s="55">
        <v>72625.21</v>
      </c>
      <c r="N854" s="55">
        <v>0</v>
      </c>
      <c r="O854" s="55">
        <v>72625.21</v>
      </c>
      <c r="P854" s="1">
        <v>43</v>
      </c>
    </row>
    <row r="855" spans="1:16" ht="12.75">
      <c r="A855" t="s">
        <v>229</v>
      </c>
      <c r="B855" t="s">
        <v>1968</v>
      </c>
      <c r="C855" t="s">
        <v>2208</v>
      </c>
      <c r="D855" t="s">
        <v>2209</v>
      </c>
      <c r="E855" t="s">
        <v>2223</v>
      </c>
      <c r="F855" t="s">
        <v>2236</v>
      </c>
      <c r="G855" t="s">
        <v>2237</v>
      </c>
      <c r="H855" s="55">
        <v>0</v>
      </c>
      <c r="I855" s="55">
        <v>0</v>
      </c>
      <c r="J855" s="55">
        <v>0</v>
      </c>
      <c r="K855" s="55">
        <v>0</v>
      </c>
      <c r="L855" s="55">
        <v>0</v>
      </c>
      <c r="M855" s="55">
        <v>15643522.129999999</v>
      </c>
      <c r="N855" s="55">
        <v>0</v>
      </c>
      <c r="O855" s="55">
        <v>15643522.13</v>
      </c>
      <c r="P855" s="1">
        <v>43</v>
      </c>
    </row>
    <row r="856" spans="1:16" ht="12.75">
      <c r="A856" t="s">
        <v>229</v>
      </c>
      <c r="B856" t="s">
        <v>1968</v>
      </c>
      <c r="C856" t="s">
        <v>2208</v>
      </c>
      <c r="D856" t="s">
        <v>2209</v>
      </c>
      <c r="E856" t="s">
        <v>2223</v>
      </c>
      <c r="F856" t="s">
        <v>2238</v>
      </c>
      <c r="G856" t="s">
        <v>2239</v>
      </c>
      <c r="H856" s="55">
        <v>0</v>
      </c>
      <c r="I856" s="55">
        <v>0</v>
      </c>
      <c r="J856" s="55">
        <v>0</v>
      </c>
      <c r="K856" s="55">
        <v>0</v>
      </c>
      <c r="L856" s="55">
        <v>0</v>
      </c>
      <c r="M856" s="55">
        <v>0</v>
      </c>
      <c r="N856" s="55">
        <v>0</v>
      </c>
      <c r="O856" s="55">
        <v>0</v>
      </c>
      <c r="P856" s="1">
        <v>43</v>
      </c>
    </row>
    <row r="857" spans="1:16" ht="12.75">
      <c r="A857" t="s">
        <v>229</v>
      </c>
      <c r="B857" t="s">
        <v>1968</v>
      </c>
      <c r="C857" t="s">
        <v>2208</v>
      </c>
      <c r="D857" t="s">
        <v>2209</v>
      </c>
      <c r="E857" t="s">
        <v>2223</v>
      </c>
      <c r="F857" t="s">
        <v>2240</v>
      </c>
      <c r="G857" t="s">
        <v>2241</v>
      </c>
      <c r="H857" s="55">
        <v>0</v>
      </c>
      <c r="I857" s="55">
        <v>0</v>
      </c>
      <c r="J857" s="55">
        <v>0</v>
      </c>
      <c r="K857" s="55">
        <v>0</v>
      </c>
      <c r="L857" s="55">
        <v>0</v>
      </c>
      <c r="M857" s="55">
        <v>0</v>
      </c>
      <c r="N857" s="55">
        <v>0</v>
      </c>
      <c r="O857" s="55">
        <v>0</v>
      </c>
      <c r="P857" s="1">
        <v>43</v>
      </c>
    </row>
    <row r="858" spans="1:16" ht="12.75">
      <c r="A858" t="s">
        <v>229</v>
      </c>
      <c r="B858" t="s">
        <v>1968</v>
      </c>
      <c r="C858" t="s">
        <v>2208</v>
      </c>
      <c r="D858" t="s">
        <v>2209</v>
      </c>
      <c r="E858" t="s">
        <v>2223</v>
      </c>
      <c r="F858" t="s">
        <v>2242</v>
      </c>
      <c r="G858" t="s">
        <v>2243</v>
      </c>
      <c r="H858" s="55">
        <v>0</v>
      </c>
      <c r="I858" s="55">
        <v>516110250.13</v>
      </c>
      <c r="J858" s="55">
        <v>0</v>
      </c>
      <c r="K858" s="55">
        <v>516110250.13</v>
      </c>
      <c r="L858" s="55">
        <v>0</v>
      </c>
      <c r="M858" s="55">
        <v>517773612.16</v>
      </c>
      <c r="N858" s="55">
        <v>0</v>
      </c>
      <c r="O858" s="55">
        <v>517773612.16</v>
      </c>
      <c r="P858" s="1">
        <v>43</v>
      </c>
    </row>
    <row r="859" spans="1:16" ht="12.75">
      <c r="A859" t="s">
        <v>229</v>
      </c>
      <c r="B859" t="s">
        <v>1968</v>
      </c>
      <c r="C859" t="s">
        <v>2208</v>
      </c>
      <c r="D859" t="s">
        <v>2209</v>
      </c>
      <c r="E859" t="s">
        <v>2223</v>
      </c>
      <c r="F859" t="s">
        <v>2244</v>
      </c>
      <c r="G859" t="s">
        <v>2245</v>
      </c>
      <c r="H859" s="55">
        <v>0</v>
      </c>
      <c r="I859" s="55">
        <v>0</v>
      </c>
      <c r="J859" s="55">
        <v>0</v>
      </c>
      <c r="K859" s="55">
        <v>0</v>
      </c>
      <c r="L859" s="55">
        <v>0</v>
      </c>
      <c r="M859" s="55">
        <v>0</v>
      </c>
      <c r="N859" s="55">
        <v>0</v>
      </c>
      <c r="O859" s="55">
        <v>0</v>
      </c>
      <c r="P859" s="1">
        <v>43</v>
      </c>
    </row>
    <row r="860" spans="1:16" ht="12.75">
      <c r="A860" t="s">
        <v>229</v>
      </c>
      <c r="B860" t="s">
        <v>1968</v>
      </c>
      <c r="C860" t="s">
        <v>2208</v>
      </c>
      <c r="D860" t="s">
        <v>2209</v>
      </c>
      <c r="E860" t="s">
        <v>2223</v>
      </c>
      <c r="F860" t="s">
        <v>2246</v>
      </c>
      <c r="G860" t="s">
        <v>2247</v>
      </c>
      <c r="H860" s="55">
        <v>0</v>
      </c>
      <c r="I860" s="55">
        <v>334642.21</v>
      </c>
      <c r="J860" s="55">
        <v>0</v>
      </c>
      <c r="K860" s="55">
        <v>334642.21</v>
      </c>
      <c r="L860" s="55">
        <v>0</v>
      </c>
      <c r="M860" s="55">
        <v>114189.41</v>
      </c>
      <c r="N860" s="55">
        <v>0</v>
      </c>
      <c r="O860" s="55">
        <v>114189.41</v>
      </c>
      <c r="P860" s="1">
        <v>43</v>
      </c>
    </row>
    <row r="861" spans="1:16" ht="12.75">
      <c r="A861" t="s">
        <v>229</v>
      </c>
      <c r="B861" t="s">
        <v>1968</v>
      </c>
      <c r="C861" t="s">
        <v>2208</v>
      </c>
      <c r="D861" t="s">
        <v>2209</v>
      </c>
      <c r="E861" t="s">
        <v>2223</v>
      </c>
      <c r="F861" t="s">
        <v>2248</v>
      </c>
      <c r="G861" t="s">
        <v>2249</v>
      </c>
      <c r="H861" s="55">
        <v>0</v>
      </c>
      <c r="I861" s="55">
        <v>5229779.23</v>
      </c>
      <c r="J861" s="55">
        <v>0</v>
      </c>
      <c r="K861" s="55">
        <v>5229779.23</v>
      </c>
      <c r="L861" s="55">
        <v>0</v>
      </c>
      <c r="M861" s="55">
        <v>311000</v>
      </c>
      <c r="N861" s="55">
        <v>0</v>
      </c>
      <c r="O861" s="55">
        <v>311000</v>
      </c>
      <c r="P861" s="1">
        <v>43</v>
      </c>
    </row>
    <row r="862" spans="1:16" ht="12.75">
      <c r="A862" t="s">
        <v>229</v>
      </c>
      <c r="B862" t="s">
        <v>1968</v>
      </c>
      <c r="C862" t="s">
        <v>2208</v>
      </c>
      <c r="D862" t="s">
        <v>2209</v>
      </c>
      <c r="E862" t="s">
        <v>2223</v>
      </c>
      <c r="F862" t="s">
        <v>2250</v>
      </c>
      <c r="G862" t="s">
        <v>2251</v>
      </c>
      <c r="H862" s="55">
        <v>0</v>
      </c>
      <c r="I862" s="55">
        <v>30199068.04</v>
      </c>
      <c r="J862" s="55">
        <v>0</v>
      </c>
      <c r="K862" s="55">
        <v>30199068.04</v>
      </c>
      <c r="L862" s="55">
        <v>0</v>
      </c>
      <c r="M862" s="55">
        <v>31937350.48</v>
      </c>
      <c r="N862" s="55">
        <v>0</v>
      </c>
      <c r="O862" s="55">
        <v>31937350.48</v>
      </c>
      <c r="P862" s="1">
        <v>43</v>
      </c>
    </row>
    <row r="863" spans="1:16" ht="12.75">
      <c r="A863" t="s">
        <v>229</v>
      </c>
      <c r="B863" t="s">
        <v>1968</v>
      </c>
      <c r="C863" t="s">
        <v>2208</v>
      </c>
      <c r="D863" t="s">
        <v>2209</v>
      </c>
      <c r="E863" t="s">
        <v>2223</v>
      </c>
      <c r="F863" t="s">
        <v>2252</v>
      </c>
      <c r="G863" t="s">
        <v>2253</v>
      </c>
      <c r="H863" s="55">
        <v>0</v>
      </c>
      <c r="I863" s="55">
        <v>165033.17</v>
      </c>
      <c r="J863" s="55">
        <v>0</v>
      </c>
      <c r="K863" s="55">
        <v>165033.17</v>
      </c>
      <c r="L863" s="55">
        <v>0</v>
      </c>
      <c r="M863" s="55">
        <v>0</v>
      </c>
      <c r="N863" s="55">
        <v>0</v>
      </c>
      <c r="O863" s="55">
        <v>0</v>
      </c>
      <c r="P863" s="1">
        <v>43</v>
      </c>
    </row>
    <row r="864" spans="1:16" ht="12.75">
      <c r="A864" t="s">
        <v>229</v>
      </c>
      <c r="B864" t="s">
        <v>1968</v>
      </c>
      <c r="C864" t="s">
        <v>2208</v>
      </c>
      <c r="D864" t="s">
        <v>2254</v>
      </c>
      <c r="E864" t="s">
        <v>2255</v>
      </c>
      <c r="F864" t="s">
        <v>2256</v>
      </c>
      <c r="G864" t="s">
        <v>2257</v>
      </c>
      <c r="H864" s="55">
        <v>0</v>
      </c>
      <c r="I864" s="55">
        <v>0</v>
      </c>
      <c r="J864" s="55">
        <v>0</v>
      </c>
      <c r="K864" s="55">
        <v>0</v>
      </c>
      <c r="L864" s="55">
        <v>0</v>
      </c>
      <c r="M864" s="55">
        <v>0</v>
      </c>
      <c r="N864" s="55">
        <v>0</v>
      </c>
      <c r="O864" s="55">
        <v>0</v>
      </c>
      <c r="P864" s="1">
        <v>43</v>
      </c>
    </row>
    <row r="865" spans="1:16" ht="12.75">
      <c r="A865" t="s">
        <v>229</v>
      </c>
      <c r="B865" t="s">
        <v>1968</v>
      </c>
      <c r="C865" t="s">
        <v>2208</v>
      </c>
      <c r="D865" t="s">
        <v>2254</v>
      </c>
      <c r="E865" t="s">
        <v>2255</v>
      </c>
      <c r="F865" t="s">
        <v>2258</v>
      </c>
      <c r="G865" t="s">
        <v>2259</v>
      </c>
      <c r="H865" s="55">
        <v>0</v>
      </c>
      <c r="I865" s="55">
        <v>0</v>
      </c>
      <c r="J865" s="55">
        <v>0</v>
      </c>
      <c r="K865" s="55">
        <v>0</v>
      </c>
      <c r="L865" s="55">
        <v>0</v>
      </c>
      <c r="M865" s="55">
        <v>0</v>
      </c>
      <c r="N865" s="55">
        <v>0</v>
      </c>
      <c r="O865" s="55">
        <v>0</v>
      </c>
      <c r="P865" s="1">
        <v>43</v>
      </c>
    </row>
    <row r="866" spans="1:16" ht="12.75">
      <c r="A866" t="s">
        <v>229</v>
      </c>
      <c r="B866" t="s">
        <v>1968</v>
      </c>
      <c r="C866" t="s">
        <v>2208</v>
      </c>
      <c r="D866" t="s">
        <v>2254</v>
      </c>
      <c r="E866" t="s">
        <v>2260</v>
      </c>
      <c r="F866" t="s">
        <v>2261</v>
      </c>
      <c r="G866" t="s">
        <v>2262</v>
      </c>
      <c r="H866" s="55">
        <v>0</v>
      </c>
      <c r="I866" s="55">
        <v>0</v>
      </c>
      <c r="J866" s="55">
        <v>0</v>
      </c>
      <c r="K866" s="55">
        <v>0</v>
      </c>
      <c r="L866" s="55">
        <v>0</v>
      </c>
      <c r="M866" s="55">
        <v>0</v>
      </c>
      <c r="N866" s="55">
        <v>0</v>
      </c>
      <c r="O866" s="55">
        <v>0</v>
      </c>
      <c r="P866" s="1">
        <v>43</v>
      </c>
    </row>
    <row r="867" spans="1:16" ht="12.75">
      <c r="A867" t="s">
        <v>229</v>
      </c>
      <c r="B867" t="s">
        <v>1968</v>
      </c>
      <c r="C867" t="s">
        <v>2208</v>
      </c>
      <c r="D867" t="s">
        <v>2254</v>
      </c>
      <c r="E867" t="s">
        <v>2260</v>
      </c>
      <c r="F867" t="s">
        <v>2263</v>
      </c>
      <c r="G867" t="s">
        <v>2264</v>
      </c>
      <c r="H867" s="55">
        <v>0</v>
      </c>
      <c r="I867" s="55">
        <v>21389727</v>
      </c>
      <c r="J867" s="55">
        <v>0</v>
      </c>
      <c r="K867" s="55">
        <v>21389727</v>
      </c>
      <c r="L867" s="55">
        <v>0</v>
      </c>
      <c r="M867" s="55">
        <v>2616771.59</v>
      </c>
      <c r="N867" s="55">
        <v>0</v>
      </c>
      <c r="O867" s="55">
        <v>2616771.59</v>
      </c>
      <c r="P867" s="1">
        <v>43</v>
      </c>
    </row>
    <row r="868" spans="1:16" ht="12.75">
      <c r="A868" t="s">
        <v>229</v>
      </c>
      <c r="B868" t="s">
        <v>1968</v>
      </c>
      <c r="C868" t="s">
        <v>2208</v>
      </c>
      <c r="D868" t="s">
        <v>2254</v>
      </c>
      <c r="E868" t="s">
        <v>2260</v>
      </c>
      <c r="F868" t="s">
        <v>2265</v>
      </c>
      <c r="G868" t="s">
        <v>2266</v>
      </c>
      <c r="H868" s="55">
        <v>0</v>
      </c>
      <c r="I868" s="55">
        <v>37465</v>
      </c>
      <c r="J868" s="55">
        <v>0</v>
      </c>
      <c r="K868" s="55">
        <v>37465</v>
      </c>
      <c r="L868" s="55">
        <v>0</v>
      </c>
      <c r="M868" s="55">
        <v>0</v>
      </c>
      <c r="N868" s="55">
        <v>0</v>
      </c>
      <c r="O868" s="55">
        <v>0</v>
      </c>
      <c r="P868" s="1">
        <v>43</v>
      </c>
    </row>
    <row r="869" spans="1:16" ht="12.75">
      <c r="A869" t="s">
        <v>229</v>
      </c>
      <c r="B869" t="s">
        <v>1968</v>
      </c>
      <c r="C869" t="s">
        <v>2208</v>
      </c>
      <c r="D869" t="s">
        <v>2254</v>
      </c>
      <c r="E869" t="s">
        <v>2260</v>
      </c>
      <c r="F869" t="s">
        <v>2267</v>
      </c>
      <c r="G869" t="s">
        <v>2268</v>
      </c>
      <c r="H869" s="55">
        <v>0</v>
      </c>
      <c r="I869" s="55">
        <v>229789.06</v>
      </c>
      <c r="J869" s="55">
        <v>0</v>
      </c>
      <c r="K869" s="55">
        <v>229789.06</v>
      </c>
      <c r="L869" s="55">
        <v>0</v>
      </c>
      <c r="M869" s="55">
        <v>0</v>
      </c>
      <c r="N869" s="55">
        <v>0</v>
      </c>
      <c r="O869" s="55">
        <v>0</v>
      </c>
      <c r="P869" s="1">
        <v>43</v>
      </c>
    </row>
    <row r="870" spans="1:16" ht="12.75">
      <c r="A870" t="s">
        <v>229</v>
      </c>
      <c r="B870" t="s">
        <v>1968</v>
      </c>
      <c r="C870" t="s">
        <v>2208</v>
      </c>
      <c r="D870" t="s">
        <v>2254</v>
      </c>
      <c r="E870" t="s">
        <v>2260</v>
      </c>
      <c r="F870" t="s">
        <v>2269</v>
      </c>
      <c r="G870" t="s">
        <v>2270</v>
      </c>
      <c r="H870" s="55">
        <v>0</v>
      </c>
      <c r="I870" s="55">
        <v>0</v>
      </c>
      <c r="J870" s="55">
        <v>0</v>
      </c>
      <c r="K870" s="55">
        <v>0</v>
      </c>
      <c r="L870" s="55">
        <v>0</v>
      </c>
      <c r="M870" s="55">
        <v>0</v>
      </c>
      <c r="N870" s="55">
        <v>0</v>
      </c>
      <c r="O870" s="55">
        <v>0</v>
      </c>
      <c r="P870" s="1">
        <v>43</v>
      </c>
    </row>
    <row r="871" spans="1:16" ht="12.75">
      <c r="A871" t="s">
        <v>229</v>
      </c>
      <c r="B871" t="s">
        <v>1968</v>
      </c>
      <c r="C871" t="s">
        <v>2208</v>
      </c>
      <c r="D871" t="s">
        <v>2254</v>
      </c>
      <c r="E871" t="s">
        <v>2260</v>
      </c>
      <c r="F871" t="s">
        <v>2271</v>
      </c>
      <c r="G871" t="s">
        <v>2272</v>
      </c>
      <c r="H871" s="55">
        <v>0</v>
      </c>
      <c r="I871" s="55">
        <v>0</v>
      </c>
      <c r="J871" s="55">
        <v>0</v>
      </c>
      <c r="K871" s="55">
        <v>0</v>
      </c>
      <c r="L871" s="55">
        <v>0</v>
      </c>
      <c r="M871" s="55">
        <v>0</v>
      </c>
      <c r="N871" s="55">
        <v>0</v>
      </c>
      <c r="O871" s="55">
        <v>0</v>
      </c>
      <c r="P871" s="1">
        <v>43</v>
      </c>
    </row>
    <row r="872" spans="1:16" ht="12.75">
      <c r="A872" t="s">
        <v>229</v>
      </c>
      <c r="B872" t="s">
        <v>1968</v>
      </c>
      <c r="C872" t="s">
        <v>2208</v>
      </c>
      <c r="D872" t="s">
        <v>2254</v>
      </c>
      <c r="E872" t="s">
        <v>2260</v>
      </c>
      <c r="F872" t="s">
        <v>2273</v>
      </c>
      <c r="G872" t="s">
        <v>2274</v>
      </c>
      <c r="H872" s="55">
        <v>0</v>
      </c>
      <c r="I872" s="55">
        <v>53249776.66</v>
      </c>
      <c r="J872" s="55">
        <v>0</v>
      </c>
      <c r="K872" s="55">
        <v>53249776.66</v>
      </c>
      <c r="L872" s="55">
        <v>0</v>
      </c>
      <c r="M872" s="55">
        <v>55233416.51</v>
      </c>
      <c r="N872" s="55">
        <v>0</v>
      </c>
      <c r="O872" s="55">
        <v>55233416.51</v>
      </c>
      <c r="P872" s="1">
        <v>43</v>
      </c>
    </row>
    <row r="873" spans="1:16" ht="12.75">
      <c r="A873" t="s">
        <v>229</v>
      </c>
      <c r="B873" t="s">
        <v>1968</v>
      </c>
      <c r="C873" t="s">
        <v>2208</v>
      </c>
      <c r="D873" t="s">
        <v>2254</v>
      </c>
      <c r="E873" t="s">
        <v>2260</v>
      </c>
      <c r="F873" t="s">
        <v>2275</v>
      </c>
      <c r="G873" t="s">
        <v>2276</v>
      </c>
      <c r="H873" s="55">
        <v>0</v>
      </c>
      <c r="I873" s="55">
        <v>93564939.07</v>
      </c>
      <c r="J873" s="55">
        <v>0</v>
      </c>
      <c r="K873" s="55">
        <v>93564939.07</v>
      </c>
      <c r="L873" s="55">
        <v>0</v>
      </c>
      <c r="M873" s="55">
        <v>93825455.69</v>
      </c>
      <c r="N873" s="55">
        <v>0</v>
      </c>
      <c r="O873" s="55">
        <v>93825455.69</v>
      </c>
      <c r="P873" s="1">
        <v>43</v>
      </c>
    </row>
    <row r="874" spans="1:16" ht="12.75">
      <c r="A874" t="s">
        <v>229</v>
      </c>
      <c r="B874" t="s">
        <v>1968</v>
      </c>
      <c r="C874" t="s">
        <v>2208</v>
      </c>
      <c r="D874" t="s">
        <v>2254</v>
      </c>
      <c r="E874" t="s">
        <v>2260</v>
      </c>
      <c r="F874" t="s">
        <v>2277</v>
      </c>
      <c r="G874" t="s">
        <v>2278</v>
      </c>
      <c r="H874" s="55">
        <v>0</v>
      </c>
      <c r="I874" s="55">
        <v>111835031.88</v>
      </c>
      <c r="J874" s="55">
        <v>0</v>
      </c>
      <c r="K874" s="55">
        <v>111835031.88</v>
      </c>
      <c r="L874" s="55">
        <v>0</v>
      </c>
      <c r="M874" s="55">
        <v>109628197.13</v>
      </c>
      <c r="N874" s="55">
        <v>0</v>
      </c>
      <c r="O874" s="55">
        <v>109628197.13</v>
      </c>
      <c r="P874" s="1">
        <v>43</v>
      </c>
    </row>
    <row r="875" spans="1:16" ht="12.75">
      <c r="A875" t="s">
        <v>229</v>
      </c>
      <c r="B875" t="s">
        <v>1968</v>
      </c>
      <c r="C875" t="s">
        <v>2208</v>
      </c>
      <c r="D875" t="s">
        <v>2254</v>
      </c>
      <c r="E875" t="s">
        <v>2260</v>
      </c>
      <c r="F875" t="s">
        <v>2279</v>
      </c>
      <c r="G875" t="s">
        <v>2280</v>
      </c>
      <c r="H875" s="55">
        <v>0</v>
      </c>
      <c r="I875" s="55">
        <v>8100620.09</v>
      </c>
      <c r="J875" s="55">
        <v>0</v>
      </c>
      <c r="K875" s="55">
        <v>8100620.09</v>
      </c>
      <c r="L875" s="55">
        <v>0</v>
      </c>
      <c r="M875" s="55">
        <v>7054920.26</v>
      </c>
      <c r="N875" s="55">
        <v>0</v>
      </c>
      <c r="O875" s="55">
        <v>7054920.26</v>
      </c>
      <c r="P875" s="1">
        <v>43</v>
      </c>
    </row>
    <row r="876" spans="1:16" ht="12.75">
      <c r="A876" t="s">
        <v>229</v>
      </c>
      <c r="B876" t="s">
        <v>1968</v>
      </c>
      <c r="C876" t="s">
        <v>2208</v>
      </c>
      <c r="D876" t="s">
        <v>2254</v>
      </c>
      <c r="E876" t="s">
        <v>2260</v>
      </c>
      <c r="F876" t="s">
        <v>2281</v>
      </c>
      <c r="G876" t="s">
        <v>2282</v>
      </c>
      <c r="H876" s="55">
        <v>0</v>
      </c>
      <c r="I876" s="55">
        <v>1990452.77</v>
      </c>
      <c r="J876" s="55">
        <v>0</v>
      </c>
      <c r="K876" s="55">
        <v>1990452.77</v>
      </c>
      <c r="L876" s="55">
        <v>0</v>
      </c>
      <c r="M876" s="55">
        <v>6468871.75</v>
      </c>
      <c r="N876" s="55">
        <v>0</v>
      </c>
      <c r="O876" s="55">
        <v>6468871.75</v>
      </c>
      <c r="P876" s="1">
        <v>43</v>
      </c>
    </row>
    <row r="877" spans="1:16" ht="12.75">
      <c r="A877" t="s">
        <v>229</v>
      </c>
      <c r="B877" t="s">
        <v>1968</v>
      </c>
      <c r="C877" t="s">
        <v>2208</v>
      </c>
      <c r="D877" t="s">
        <v>2254</v>
      </c>
      <c r="E877" t="s">
        <v>2260</v>
      </c>
      <c r="F877" t="s">
        <v>2283</v>
      </c>
      <c r="G877" t="s">
        <v>2284</v>
      </c>
      <c r="H877" s="55">
        <v>0</v>
      </c>
      <c r="I877" s="55">
        <v>6915503.53</v>
      </c>
      <c r="J877" s="55">
        <v>0</v>
      </c>
      <c r="K877" s="55">
        <v>6915503.53</v>
      </c>
      <c r="L877" s="55">
        <v>0</v>
      </c>
      <c r="M877" s="55">
        <v>1514281.62</v>
      </c>
      <c r="N877" s="55">
        <v>0</v>
      </c>
      <c r="O877" s="55">
        <v>1514281.62</v>
      </c>
      <c r="P877" s="1">
        <v>43</v>
      </c>
    </row>
    <row r="878" spans="1:16" ht="12.75">
      <c r="A878" t="s">
        <v>229</v>
      </c>
      <c r="B878" t="s">
        <v>1968</v>
      </c>
      <c r="C878" t="s">
        <v>2208</v>
      </c>
      <c r="D878" t="s">
        <v>2254</v>
      </c>
      <c r="E878" t="s">
        <v>2260</v>
      </c>
      <c r="F878" t="s">
        <v>2285</v>
      </c>
      <c r="G878" t="s">
        <v>2286</v>
      </c>
      <c r="H878" s="55">
        <v>0</v>
      </c>
      <c r="I878" s="55">
        <v>4208061.87</v>
      </c>
      <c r="J878" s="55">
        <v>0</v>
      </c>
      <c r="K878" s="55">
        <v>4208061.87</v>
      </c>
      <c r="L878" s="55">
        <v>0</v>
      </c>
      <c r="M878" s="55">
        <v>7045267.96</v>
      </c>
      <c r="N878" s="55">
        <v>0</v>
      </c>
      <c r="O878" s="55">
        <v>7045267.96</v>
      </c>
      <c r="P878" s="1">
        <v>43</v>
      </c>
    </row>
    <row r="879" spans="1:16" ht="12.75">
      <c r="A879" t="s">
        <v>229</v>
      </c>
      <c r="B879" t="s">
        <v>1968</v>
      </c>
      <c r="C879" t="s">
        <v>2208</v>
      </c>
      <c r="D879" t="s">
        <v>2254</v>
      </c>
      <c r="E879" t="s">
        <v>2260</v>
      </c>
      <c r="F879" t="s">
        <v>2287</v>
      </c>
      <c r="G879" t="s">
        <v>2288</v>
      </c>
      <c r="H879" s="55">
        <v>0</v>
      </c>
      <c r="I879" s="55">
        <v>8939357.41</v>
      </c>
      <c r="J879" s="55">
        <v>0</v>
      </c>
      <c r="K879" s="55">
        <v>8939357.41</v>
      </c>
      <c r="L879" s="55">
        <v>0</v>
      </c>
      <c r="M879" s="55">
        <v>7943844.83</v>
      </c>
      <c r="N879" s="55">
        <v>0</v>
      </c>
      <c r="O879" s="55">
        <v>7943844.83</v>
      </c>
      <c r="P879" s="1">
        <v>43</v>
      </c>
    </row>
    <row r="880" spans="1:16" ht="12.75">
      <c r="A880" t="s">
        <v>229</v>
      </c>
      <c r="B880" t="s">
        <v>1968</v>
      </c>
      <c r="C880" t="s">
        <v>2208</v>
      </c>
      <c r="D880" t="s">
        <v>2254</v>
      </c>
      <c r="E880" t="s">
        <v>2260</v>
      </c>
      <c r="F880" t="s">
        <v>2289</v>
      </c>
      <c r="G880" t="s">
        <v>2290</v>
      </c>
      <c r="H880" s="55">
        <v>0</v>
      </c>
      <c r="I880" s="55">
        <v>11543140.29</v>
      </c>
      <c r="J880" s="55">
        <v>0</v>
      </c>
      <c r="K880" s="55">
        <v>11543140.29</v>
      </c>
      <c r="L880" s="55">
        <v>0</v>
      </c>
      <c r="M880" s="55">
        <v>8478568.23</v>
      </c>
      <c r="N880" s="55">
        <v>0</v>
      </c>
      <c r="O880" s="55">
        <v>8478568.23</v>
      </c>
      <c r="P880" s="1">
        <v>43</v>
      </c>
    </row>
    <row r="881" spans="1:16" ht="12.75">
      <c r="A881" t="s">
        <v>229</v>
      </c>
      <c r="B881" t="s">
        <v>1968</v>
      </c>
      <c r="C881" t="s">
        <v>2208</v>
      </c>
      <c r="D881" t="s">
        <v>2254</v>
      </c>
      <c r="E881" t="s">
        <v>2260</v>
      </c>
      <c r="F881" t="s">
        <v>2291</v>
      </c>
      <c r="G881" t="s">
        <v>2292</v>
      </c>
      <c r="H881" s="55">
        <v>0</v>
      </c>
      <c r="I881" s="55">
        <v>5586162.04</v>
      </c>
      <c r="J881" s="55">
        <v>0</v>
      </c>
      <c r="K881" s="55">
        <v>5586162.04</v>
      </c>
      <c r="L881" s="55">
        <v>0</v>
      </c>
      <c r="M881" s="55">
        <v>4302411.99</v>
      </c>
      <c r="N881" s="55">
        <v>0</v>
      </c>
      <c r="O881" s="55">
        <v>4302411.99</v>
      </c>
      <c r="P881" s="1">
        <v>43</v>
      </c>
    </row>
    <row r="882" spans="1:16" ht="12.75">
      <c r="A882" t="s">
        <v>229</v>
      </c>
      <c r="B882" t="s">
        <v>1968</v>
      </c>
      <c r="C882" t="s">
        <v>2208</v>
      </c>
      <c r="D882" t="s">
        <v>2254</v>
      </c>
      <c r="E882" t="s">
        <v>2260</v>
      </c>
      <c r="F882" t="s">
        <v>2293</v>
      </c>
      <c r="G882" t="s">
        <v>2294</v>
      </c>
      <c r="H882" s="55">
        <v>0</v>
      </c>
      <c r="I882" s="55">
        <v>18188.14</v>
      </c>
      <c r="J882" s="55">
        <v>0</v>
      </c>
      <c r="K882" s="55">
        <v>18188.14</v>
      </c>
      <c r="L882" s="55">
        <v>0</v>
      </c>
      <c r="M882" s="55">
        <v>0</v>
      </c>
      <c r="N882" s="55">
        <v>0</v>
      </c>
      <c r="O882" s="55">
        <v>0</v>
      </c>
      <c r="P882" s="1">
        <v>43</v>
      </c>
    </row>
    <row r="883" spans="1:16" ht="12.75">
      <c r="A883" t="s">
        <v>229</v>
      </c>
      <c r="B883" t="s">
        <v>1968</v>
      </c>
      <c r="C883" t="s">
        <v>2208</v>
      </c>
      <c r="D883" t="s">
        <v>2254</v>
      </c>
      <c r="E883" t="s">
        <v>2260</v>
      </c>
      <c r="F883" t="s">
        <v>2295</v>
      </c>
      <c r="G883" t="s">
        <v>2296</v>
      </c>
      <c r="H883" s="55">
        <v>0</v>
      </c>
      <c r="I883" s="55">
        <v>88500</v>
      </c>
      <c r="J883" s="55">
        <v>0</v>
      </c>
      <c r="K883" s="55">
        <v>88500</v>
      </c>
      <c r="P883" s="1">
        <v>43</v>
      </c>
    </row>
    <row r="884" spans="1:16" ht="12.75">
      <c r="A884" t="s">
        <v>229</v>
      </c>
      <c r="B884" t="s">
        <v>1968</v>
      </c>
      <c r="C884" t="s">
        <v>2297</v>
      </c>
      <c r="D884" t="s">
        <v>2298</v>
      </c>
      <c r="E884" t="s">
        <v>2299</v>
      </c>
      <c r="F884" t="s">
        <v>2300</v>
      </c>
      <c r="G884" t="s">
        <v>2301</v>
      </c>
      <c r="H884" s="55">
        <v>0</v>
      </c>
      <c r="I884" s="55">
        <v>2558920.23</v>
      </c>
      <c r="J884" s="55">
        <v>0</v>
      </c>
      <c r="K884" s="55">
        <v>2558920.23</v>
      </c>
      <c r="L884" s="55">
        <v>0</v>
      </c>
      <c r="M884" s="55">
        <v>909356.81</v>
      </c>
      <c r="N884" s="55">
        <v>0</v>
      </c>
      <c r="O884" s="55">
        <v>909356.81</v>
      </c>
      <c r="P884" s="1">
        <v>43</v>
      </c>
    </row>
    <row r="885" spans="1:16" ht="12.75">
      <c r="A885" t="s">
        <v>229</v>
      </c>
      <c r="B885" t="s">
        <v>1968</v>
      </c>
      <c r="C885" t="s">
        <v>2297</v>
      </c>
      <c r="D885" t="s">
        <v>2298</v>
      </c>
      <c r="E885" t="s">
        <v>2299</v>
      </c>
      <c r="F885" t="s">
        <v>2302</v>
      </c>
      <c r="G885" t="s">
        <v>2303</v>
      </c>
      <c r="H885" s="55">
        <v>0</v>
      </c>
      <c r="I885" s="55">
        <v>113960.26</v>
      </c>
      <c r="J885" s="55">
        <v>0</v>
      </c>
      <c r="K885" s="55">
        <v>113960.26</v>
      </c>
      <c r="L885" s="55">
        <v>0</v>
      </c>
      <c r="M885" s="55">
        <v>2262039.5</v>
      </c>
      <c r="N885" s="55">
        <v>0</v>
      </c>
      <c r="O885" s="55">
        <v>2262039.5</v>
      </c>
      <c r="P885" s="1">
        <v>43</v>
      </c>
    </row>
    <row r="886" spans="1:16" ht="12.75">
      <c r="A886" t="s">
        <v>229</v>
      </c>
      <c r="B886" t="s">
        <v>1968</v>
      </c>
      <c r="C886" t="s">
        <v>2297</v>
      </c>
      <c r="D886" t="s">
        <v>2298</v>
      </c>
      <c r="E886" t="s">
        <v>2304</v>
      </c>
      <c r="F886" t="s">
        <v>2305</v>
      </c>
      <c r="G886" t="s">
        <v>2306</v>
      </c>
      <c r="H886" s="55">
        <v>0</v>
      </c>
      <c r="I886" s="55">
        <v>0</v>
      </c>
      <c r="J886" s="55">
        <v>0</v>
      </c>
      <c r="K886" s="55">
        <v>0</v>
      </c>
      <c r="L886" s="55">
        <v>0</v>
      </c>
      <c r="M886" s="55">
        <v>0</v>
      </c>
      <c r="N886" s="55">
        <v>0</v>
      </c>
      <c r="O886" s="55">
        <v>0</v>
      </c>
      <c r="P886" s="1">
        <v>43</v>
      </c>
    </row>
    <row r="887" spans="1:16" ht="12.75">
      <c r="A887" t="s">
        <v>229</v>
      </c>
      <c r="B887" t="s">
        <v>1968</v>
      </c>
      <c r="C887" t="s">
        <v>2297</v>
      </c>
      <c r="D887" t="s">
        <v>2298</v>
      </c>
      <c r="E887" t="s">
        <v>2304</v>
      </c>
      <c r="F887" t="s">
        <v>2307</v>
      </c>
      <c r="G887" t="s">
        <v>2308</v>
      </c>
      <c r="H887" s="55">
        <v>0</v>
      </c>
      <c r="I887" s="55">
        <v>0</v>
      </c>
      <c r="J887" s="55">
        <v>0</v>
      </c>
      <c r="K887" s="55">
        <v>0</v>
      </c>
      <c r="L887" s="55">
        <v>0</v>
      </c>
      <c r="M887" s="55">
        <v>80630.14</v>
      </c>
      <c r="N887" s="55">
        <v>0</v>
      </c>
      <c r="O887" s="55">
        <v>80630.14</v>
      </c>
      <c r="P887" s="1">
        <v>43</v>
      </c>
    </row>
    <row r="888" spans="1:16" ht="12.75">
      <c r="A888" t="s">
        <v>229</v>
      </c>
      <c r="B888" t="s">
        <v>1968</v>
      </c>
      <c r="C888" t="s">
        <v>2297</v>
      </c>
      <c r="D888" t="s">
        <v>2298</v>
      </c>
      <c r="E888" t="s">
        <v>2304</v>
      </c>
      <c r="F888" t="s">
        <v>2309</v>
      </c>
      <c r="G888" t="s">
        <v>2310</v>
      </c>
      <c r="H888" s="55">
        <v>0</v>
      </c>
      <c r="I888" s="55">
        <v>0</v>
      </c>
      <c r="J888" s="55">
        <v>0</v>
      </c>
      <c r="K888" s="55">
        <v>0</v>
      </c>
      <c r="L888" s="55">
        <v>0</v>
      </c>
      <c r="M888" s="55">
        <v>95346.19</v>
      </c>
      <c r="N888" s="55">
        <v>0</v>
      </c>
      <c r="O888" s="55">
        <v>95346.19</v>
      </c>
      <c r="P888" s="1">
        <v>43</v>
      </c>
    </row>
    <row r="889" spans="1:16" ht="12.75">
      <c r="A889" t="s">
        <v>229</v>
      </c>
      <c r="B889" t="s">
        <v>1968</v>
      </c>
      <c r="C889" t="s">
        <v>2297</v>
      </c>
      <c r="D889" t="s">
        <v>2298</v>
      </c>
      <c r="E889" t="s">
        <v>2304</v>
      </c>
      <c r="F889" t="s">
        <v>2311</v>
      </c>
      <c r="G889" t="s">
        <v>2312</v>
      </c>
      <c r="H889" s="55">
        <v>0</v>
      </c>
      <c r="I889" s="55">
        <v>0</v>
      </c>
      <c r="J889" s="55">
        <v>0</v>
      </c>
      <c r="K889" s="55">
        <v>0</v>
      </c>
      <c r="L889" s="55">
        <v>0</v>
      </c>
      <c r="M889" s="55">
        <v>0</v>
      </c>
      <c r="N889" s="55">
        <v>0</v>
      </c>
      <c r="O889" s="55">
        <v>0</v>
      </c>
      <c r="P889" s="1">
        <v>43</v>
      </c>
    </row>
    <row r="890" spans="1:16" ht="12.75">
      <c r="A890" t="s">
        <v>229</v>
      </c>
      <c r="B890" t="s">
        <v>1968</v>
      </c>
      <c r="C890" t="s">
        <v>2297</v>
      </c>
      <c r="D890" t="s">
        <v>2298</v>
      </c>
      <c r="E890" t="s">
        <v>2313</v>
      </c>
      <c r="F890" t="s">
        <v>2313</v>
      </c>
      <c r="G890" t="s">
        <v>2314</v>
      </c>
      <c r="H890" s="55">
        <v>0</v>
      </c>
      <c r="I890" s="55">
        <v>0</v>
      </c>
      <c r="J890" s="55">
        <v>0</v>
      </c>
      <c r="K890" s="55">
        <v>0</v>
      </c>
      <c r="L890" s="55">
        <v>0</v>
      </c>
      <c r="M890" s="55">
        <v>0</v>
      </c>
      <c r="N890" s="55">
        <v>0</v>
      </c>
      <c r="O890" s="55">
        <v>0</v>
      </c>
      <c r="P890" s="1">
        <v>43</v>
      </c>
    </row>
    <row r="891" spans="1:16" ht="12.75">
      <c r="A891" t="s">
        <v>229</v>
      </c>
      <c r="B891" t="s">
        <v>1968</v>
      </c>
      <c r="C891" t="s">
        <v>2297</v>
      </c>
      <c r="D891" t="s">
        <v>2315</v>
      </c>
      <c r="E891" t="s">
        <v>2316</v>
      </c>
      <c r="F891" t="s">
        <v>2316</v>
      </c>
      <c r="G891" t="s">
        <v>2317</v>
      </c>
      <c r="H891" s="55">
        <v>0</v>
      </c>
      <c r="I891" s="55">
        <v>0</v>
      </c>
      <c r="J891" s="55">
        <v>0</v>
      </c>
      <c r="K891" s="55">
        <v>0</v>
      </c>
      <c r="L891" s="55">
        <v>0</v>
      </c>
      <c r="M891" s="55">
        <v>0</v>
      </c>
      <c r="N891" s="55">
        <v>0</v>
      </c>
      <c r="O891" s="55">
        <v>0</v>
      </c>
      <c r="P891" s="1">
        <v>43</v>
      </c>
    </row>
    <row r="892" spans="1:16" ht="12.75">
      <c r="A892" t="s">
        <v>235</v>
      </c>
      <c r="B892" t="s">
        <v>1968</v>
      </c>
      <c r="C892" t="s">
        <v>2297</v>
      </c>
      <c r="D892" t="s">
        <v>2318</v>
      </c>
      <c r="E892" t="s">
        <v>2319</v>
      </c>
      <c r="F892" t="s">
        <v>2320</v>
      </c>
      <c r="G892" t="s">
        <v>2321</v>
      </c>
      <c r="H892" s="55">
        <v>0</v>
      </c>
      <c r="I892" s="55">
        <v>0</v>
      </c>
      <c r="J892" s="55">
        <v>0</v>
      </c>
      <c r="K892" s="55">
        <v>0</v>
      </c>
      <c r="L892" s="55">
        <v>0</v>
      </c>
      <c r="M892" s="55">
        <v>0</v>
      </c>
      <c r="N892" s="55">
        <v>0</v>
      </c>
      <c r="O892" s="55">
        <v>0</v>
      </c>
      <c r="P892" s="1">
        <v>43</v>
      </c>
    </row>
    <row r="893" spans="1:16" ht="12.75">
      <c r="A893" t="s">
        <v>235</v>
      </c>
      <c r="B893" t="s">
        <v>1968</v>
      </c>
      <c r="C893" t="s">
        <v>2297</v>
      </c>
      <c r="D893" t="s">
        <v>2318</v>
      </c>
      <c r="E893" t="s">
        <v>2319</v>
      </c>
      <c r="F893" t="s">
        <v>2322</v>
      </c>
      <c r="G893" t="s">
        <v>2323</v>
      </c>
      <c r="H893" s="55">
        <v>0</v>
      </c>
      <c r="I893" s="55">
        <v>0</v>
      </c>
      <c r="J893" s="55">
        <v>0</v>
      </c>
      <c r="K893" s="55">
        <v>0</v>
      </c>
      <c r="L893" s="55">
        <v>0</v>
      </c>
      <c r="M893" s="55">
        <v>0</v>
      </c>
      <c r="N893" s="55">
        <v>0</v>
      </c>
      <c r="O893" s="55">
        <v>0</v>
      </c>
      <c r="P893" s="1">
        <v>43</v>
      </c>
    </row>
    <row r="894" spans="1:16" ht="12.75">
      <c r="A894" t="s">
        <v>235</v>
      </c>
      <c r="B894" t="s">
        <v>1968</v>
      </c>
      <c r="C894" t="s">
        <v>2297</v>
      </c>
      <c r="D894" t="s">
        <v>2318</v>
      </c>
      <c r="E894" t="s">
        <v>2319</v>
      </c>
      <c r="F894" t="s">
        <v>2324</v>
      </c>
      <c r="G894" t="s">
        <v>2325</v>
      </c>
      <c r="H894" s="55">
        <v>0</v>
      </c>
      <c r="I894" s="55">
        <v>0</v>
      </c>
      <c r="J894" s="55">
        <v>0</v>
      </c>
      <c r="K894" s="55">
        <v>0</v>
      </c>
      <c r="L894" s="55">
        <v>0</v>
      </c>
      <c r="M894" s="55">
        <v>1173883.58</v>
      </c>
      <c r="N894" s="55">
        <v>0</v>
      </c>
      <c r="O894" s="55">
        <v>1173883.58</v>
      </c>
      <c r="P894" s="1">
        <v>43</v>
      </c>
    </row>
    <row r="895" spans="1:16" ht="12.75">
      <c r="A895" t="s">
        <v>235</v>
      </c>
      <c r="B895" t="s">
        <v>1968</v>
      </c>
      <c r="C895" t="s">
        <v>2297</v>
      </c>
      <c r="D895" t="s">
        <v>2318</v>
      </c>
      <c r="E895" t="s">
        <v>2319</v>
      </c>
      <c r="F895" t="s">
        <v>2326</v>
      </c>
      <c r="G895" t="s">
        <v>2327</v>
      </c>
      <c r="H895" s="55">
        <v>0</v>
      </c>
      <c r="I895" s="55">
        <v>19894407.95</v>
      </c>
      <c r="J895" s="55">
        <v>0</v>
      </c>
      <c r="K895" s="55">
        <v>19894407.95</v>
      </c>
      <c r="L895" s="55">
        <v>0</v>
      </c>
      <c r="M895" s="55">
        <v>34985793.84</v>
      </c>
      <c r="N895" s="55">
        <v>0</v>
      </c>
      <c r="O895" s="55">
        <v>34985793.84</v>
      </c>
      <c r="P895" s="1">
        <v>43</v>
      </c>
    </row>
    <row r="896" spans="1:16" ht="12.75">
      <c r="A896" t="s">
        <v>235</v>
      </c>
      <c r="B896" t="s">
        <v>1968</v>
      </c>
      <c r="C896" t="s">
        <v>2297</v>
      </c>
      <c r="D896" t="s">
        <v>2318</v>
      </c>
      <c r="E896" t="s">
        <v>2319</v>
      </c>
      <c r="F896" t="s">
        <v>2328</v>
      </c>
      <c r="G896" t="s">
        <v>2329</v>
      </c>
      <c r="H896" s="55">
        <v>0</v>
      </c>
      <c r="I896" s="55">
        <v>8906811.31</v>
      </c>
      <c r="J896" s="55">
        <v>0</v>
      </c>
      <c r="K896" s="55">
        <v>8906811.31</v>
      </c>
      <c r="L896" s="55">
        <v>0</v>
      </c>
      <c r="M896" s="55">
        <v>9149963.35</v>
      </c>
      <c r="N896" s="55">
        <v>0</v>
      </c>
      <c r="O896" s="55">
        <v>9149963.35</v>
      </c>
      <c r="P896" s="1">
        <v>43</v>
      </c>
    </row>
    <row r="897" spans="1:16" ht="12.75">
      <c r="A897" t="s">
        <v>235</v>
      </c>
      <c r="B897" t="s">
        <v>1968</v>
      </c>
      <c r="C897" t="s">
        <v>2297</v>
      </c>
      <c r="D897" t="s">
        <v>2318</v>
      </c>
      <c r="E897" t="s">
        <v>2319</v>
      </c>
      <c r="F897" t="s">
        <v>2330</v>
      </c>
      <c r="G897" t="s">
        <v>2331</v>
      </c>
      <c r="H897" s="55">
        <v>0</v>
      </c>
      <c r="I897" s="55">
        <v>1635.28</v>
      </c>
      <c r="J897" s="55">
        <v>0</v>
      </c>
      <c r="K897" s="55">
        <v>1635.28</v>
      </c>
      <c r="L897" s="55">
        <v>0</v>
      </c>
      <c r="M897" s="55">
        <v>194.99</v>
      </c>
      <c r="N897" s="55">
        <v>0</v>
      </c>
      <c r="O897" s="55">
        <v>194.99</v>
      </c>
      <c r="P897" s="1">
        <v>43</v>
      </c>
    </row>
    <row r="898" spans="1:16" ht="12.75">
      <c r="A898" t="s">
        <v>229</v>
      </c>
      <c r="B898" t="s">
        <v>1968</v>
      </c>
      <c r="C898" t="s">
        <v>2297</v>
      </c>
      <c r="D898" t="s">
        <v>2332</v>
      </c>
      <c r="E898" t="s">
        <v>2333</v>
      </c>
      <c r="F898" t="s">
        <v>2333</v>
      </c>
      <c r="G898" t="s">
        <v>2334</v>
      </c>
      <c r="H898" s="55">
        <v>0</v>
      </c>
      <c r="I898" s="55">
        <v>0</v>
      </c>
      <c r="J898" s="55">
        <v>0</v>
      </c>
      <c r="K898" s="55">
        <v>0</v>
      </c>
      <c r="L898" s="55">
        <v>0</v>
      </c>
      <c r="M898" s="55">
        <v>0</v>
      </c>
      <c r="N898" s="55">
        <v>0</v>
      </c>
      <c r="O898" s="55">
        <v>0</v>
      </c>
      <c r="P898" s="1">
        <v>43</v>
      </c>
    </row>
    <row r="899" spans="1:16" ht="12.75">
      <c r="A899" t="s">
        <v>229</v>
      </c>
      <c r="B899" t="s">
        <v>1968</v>
      </c>
      <c r="C899" t="s">
        <v>2297</v>
      </c>
      <c r="D899" t="s">
        <v>2335</v>
      </c>
      <c r="E899" t="s">
        <v>2336</v>
      </c>
      <c r="F899" t="s">
        <v>2336</v>
      </c>
      <c r="G899" t="s">
        <v>2337</v>
      </c>
      <c r="H899" s="55">
        <v>0</v>
      </c>
      <c r="I899" s="55">
        <v>260144.2</v>
      </c>
      <c r="J899" s="55">
        <v>0</v>
      </c>
      <c r="K899" s="55">
        <v>260144.2</v>
      </c>
      <c r="L899" s="55">
        <v>0</v>
      </c>
      <c r="M899" s="55">
        <v>204905.23</v>
      </c>
      <c r="N899" s="55">
        <v>0</v>
      </c>
      <c r="O899" s="55">
        <v>204905.23</v>
      </c>
      <c r="P899" s="1">
        <v>43</v>
      </c>
    </row>
    <row r="900" spans="1:16" ht="12.75">
      <c r="A900" t="s">
        <v>229</v>
      </c>
      <c r="B900" t="s">
        <v>1968</v>
      </c>
      <c r="C900" t="s">
        <v>2297</v>
      </c>
      <c r="D900" t="s">
        <v>2335</v>
      </c>
      <c r="E900" t="s">
        <v>2338</v>
      </c>
      <c r="F900" t="s">
        <v>2338</v>
      </c>
      <c r="G900" t="s">
        <v>2339</v>
      </c>
      <c r="H900" s="55">
        <v>0</v>
      </c>
      <c r="I900" s="55">
        <v>4163.45</v>
      </c>
      <c r="J900" s="55">
        <v>0</v>
      </c>
      <c r="K900" s="55">
        <v>4163.45</v>
      </c>
      <c r="L900" s="55">
        <v>0</v>
      </c>
      <c r="M900" s="55">
        <v>6070.71</v>
      </c>
      <c r="N900" s="55">
        <v>0</v>
      </c>
      <c r="O900" s="55">
        <v>6070.71</v>
      </c>
      <c r="P900" s="1">
        <v>43</v>
      </c>
    </row>
    <row r="901" spans="1:16" ht="12.75">
      <c r="A901" t="s">
        <v>235</v>
      </c>
      <c r="B901" t="s">
        <v>1968</v>
      </c>
      <c r="C901" t="s">
        <v>2340</v>
      </c>
      <c r="D901" t="s">
        <v>2341</v>
      </c>
      <c r="E901" t="s">
        <v>2342</v>
      </c>
      <c r="F901" t="s">
        <v>2342</v>
      </c>
      <c r="G901" t="s">
        <v>2343</v>
      </c>
      <c r="H901" s="55">
        <v>0</v>
      </c>
      <c r="I901" s="55">
        <v>0</v>
      </c>
      <c r="J901" s="55">
        <v>0</v>
      </c>
      <c r="K901" s="55">
        <v>0</v>
      </c>
      <c r="L901" s="55">
        <v>0</v>
      </c>
      <c r="M901" s="55">
        <v>0</v>
      </c>
      <c r="N901" s="55">
        <v>0</v>
      </c>
      <c r="O901" s="55">
        <v>0</v>
      </c>
      <c r="P901" s="1">
        <v>43</v>
      </c>
    </row>
    <row r="902" spans="1:16" ht="12.75">
      <c r="A902" t="s">
        <v>235</v>
      </c>
      <c r="B902" t="s">
        <v>1968</v>
      </c>
      <c r="C902" t="s">
        <v>2340</v>
      </c>
      <c r="D902" t="s">
        <v>2344</v>
      </c>
      <c r="E902" t="s">
        <v>2345</v>
      </c>
      <c r="F902" t="s">
        <v>2345</v>
      </c>
      <c r="G902" t="s">
        <v>2346</v>
      </c>
      <c r="H902" s="55">
        <v>0</v>
      </c>
      <c r="I902" s="55">
        <v>0</v>
      </c>
      <c r="J902" s="55">
        <v>0</v>
      </c>
      <c r="K902" s="55">
        <v>0</v>
      </c>
      <c r="L902" s="55">
        <v>0</v>
      </c>
      <c r="M902" s="55">
        <v>3257.92</v>
      </c>
      <c r="N902" s="55">
        <v>0</v>
      </c>
      <c r="O902" s="55">
        <v>3257.92</v>
      </c>
      <c r="P902" s="1">
        <v>43</v>
      </c>
    </row>
    <row r="903" spans="1:16" ht="12.75">
      <c r="A903" t="s">
        <v>235</v>
      </c>
      <c r="B903" t="s">
        <v>1968</v>
      </c>
      <c r="C903" t="s">
        <v>2340</v>
      </c>
      <c r="D903" t="s">
        <v>2347</v>
      </c>
      <c r="E903" t="s">
        <v>2348</v>
      </c>
      <c r="F903" t="s">
        <v>2348</v>
      </c>
      <c r="G903" t="s">
        <v>2349</v>
      </c>
      <c r="H903" s="55">
        <v>0</v>
      </c>
      <c r="I903" s="55">
        <v>0</v>
      </c>
      <c r="J903" s="55">
        <v>0</v>
      </c>
      <c r="K903" s="55">
        <v>0</v>
      </c>
      <c r="L903" s="55">
        <v>0</v>
      </c>
      <c r="M903" s="55">
        <v>45106.15</v>
      </c>
      <c r="N903" s="55">
        <v>0</v>
      </c>
      <c r="O903" s="55">
        <v>45106.15</v>
      </c>
      <c r="P903" s="1">
        <v>43</v>
      </c>
    </row>
    <row r="904" spans="1:16" ht="12.75">
      <c r="A904" t="s">
        <v>229</v>
      </c>
      <c r="B904" t="s">
        <v>1968</v>
      </c>
      <c r="C904" t="s">
        <v>2340</v>
      </c>
      <c r="D904" t="s">
        <v>2347</v>
      </c>
      <c r="E904" t="s">
        <v>2350</v>
      </c>
      <c r="F904" t="s">
        <v>2350</v>
      </c>
      <c r="G904" t="s">
        <v>2351</v>
      </c>
      <c r="H904" s="55">
        <v>0</v>
      </c>
      <c r="I904" s="55">
        <v>27893603.54</v>
      </c>
      <c r="J904" s="55">
        <v>0</v>
      </c>
      <c r="K904" s="55">
        <v>27893603.54</v>
      </c>
      <c r="L904" s="55">
        <v>0</v>
      </c>
      <c r="M904" s="55">
        <v>18501243.92</v>
      </c>
      <c r="N904" s="55">
        <v>0</v>
      </c>
      <c r="O904" s="55">
        <v>18501243.92</v>
      </c>
      <c r="P904" s="1">
        <v>43</v>
      </c>
    </row>
    <row r="905" spans="1:16" ht="12.75">
      <c r="A905" t="s">
        <v>229</v>
      </c>
      <c r="B905" t="s">
        <v>1968</v>
      </c>
      <c r="C905" t="s">
        <v>2352</v>
      </c>
      <c r="D905" t="s">
        <v>2353</v>
      </c>
      <c r="E905" t="s">
        <v>2354</v>
      </c>
      <c r="F905" t="s">
        <v>2354</v>
      </c>
      <c r="G905" t="s">
        <v>2355</v>
      </c>
      <c r="H905" s="55">
        <v>0</v>
      </c>
      <c r="I905" s="55">
        <v>0</v>
      </c>
      <c r="J905" s="55">
        <v>0</v>
      </c>
      <c r="K905" s="55">
        <v>0</v>
      </c>
      <c r="L905" s="55">
        <v>0</v>
      </c>
      <c r="M905" s="55">
        <v>612416.52</v>
      </c>
      <c r="N905" s="55">
        <v>0</v>
      </c>
      <c r="O905" s="55">
        <v>612416.52</v>
      </c>
      <c r="P905" s="1">
        <v>43</v>
      </c>
    </row>
    <row r="906" spans="1:16" ht="12.75">
      <c r="A906" t="s">
        <v>229</v>
      </c>
      <c r="B906" t="s">
        <v>1968</v>
      </c>
      <c r="C906" t="s">
        <v>2352</v>
      </c>
      <c r="D906" t="s">
        <v>2353</v>
      </c>
      <c r="E906" t="s">
        <v>2356</v>
      </c>
      <c r="F906" t="s">
        <v>2356</v>
      </c>
      <c r="G906" t="s">
        <v>2357</v>
      </c>
      <c r="H906" s="55">
        <v>0</v>
      </c>
      <c r="I906" s="55">
        <v>0</v>
      </c>
      <c r="J906" s="55">
        <v>0</v>
      </c>
      <c r="K906" s="55">
        <v>0</v>
      </c>
      <c r="L906" s="55">
        <v>0</v>
      </c>
      <c r="M906" s="55">
        <v>0</v>
      </c>
      <c r="N906" s="55">
        <v>0</v>
      </c>
      <c r="O906" s="55">
        <v>0</v>
      </c>
      <c r="P906" s="1">
        <v>43</v>
      </c>
    </row>
    <row r="907" spans="1:16" ht="12.75">
      <c r="A907" t="s">
        <v>229</v>
      </c>
      <c r="B907" t="s">
        <v>1968</v>
      </c>
      <c r="C907" t="s">
        <v>2352</v>
      </c>
      <c r="D907" t="s">
        <v>2353</v>
      </c>
      <c r="E907" t="s">
        <v>2358</v>
      </c>
      <c r="F907" t="s">
        <v>2358</v>
      </c>
      <c r="G907" t="s">
        <v>2359</v>
      </c>
      <c r="H907" s="55">
        <v>0</v>
      </c>
      <c r="I907" s="55">
        <v>0</v>
      </c>
      <c r="J907" s="55">
        <v>0</v>
      </c>
      <c r="K907" s="55">
        <v>0</v>
      </c>
      <c r="L907" s="55">
        <v>0</v>
      </c>
      <c r="M907" s="55">
        <v>0</v>
      </c>
      <c r="N907" s="55">
        <v>0</v>
      </c>
      <c r="O907" s="55">
        <v>0</v>
      </c>
      <c r="P907" s="1">
        <v>43</v>
      </c>
    </row>
    <row r="908" spans="1:16" ht="12.75">
      <c r="A908" t="s">
        <v>229</v>
      </c>
      <c r="B908" t="s">
        <v>1968</v>
      </c>
      <c r="C908" t="s">
        <v>2352</v>
      </c>
      <c r="D908" t="s">
        <v>2353</v>
      </c>
      <c r="E908" t="s">
        <v>2360</v>
      </c>
      <c r="F908" t="s">
        <v>2360</v>
      </c>
      <c r="G908" t="s">
        <v>2361</v>
      </c>
      <c r="H908" s="55">
        <v>0</v>
      </c>
      <c r="I908" s="55">
        <v>0</v>
      </c>
      <c r="J908" s="55">
        <v>0</v>
      </c>
      <c r="K908" s="55">
        <v>0</v>
      </c>
      <c r="L908" s="55">
        <v>0</v>
      </c>
      <c r="M908" s="55">
        <v>12380460.91</v>
      </c>
      <c r="N908" s="55">
        <v>0</v>
      </c>
      <c r="O908" s="55">
        <v>12380460.91</v>
      </c>
      <c r="P908" s="1">
        <v>43</v>
      </c>
    </row>
    <row r="909" spans="1:16" ht="12.75">
      <c r="A909" t="s">
        <v>229</v>
      </c>
      <c r="B909" t="s">
        <v>1968</v>
      </c>
      <c r="C909" t="s">
        <v>2352</v>
      </c>
      <c r="D909" t="s">
        <v>2353</v>
      </c>
      <c r="E909" t="s">
        <v>2362</v>
      </c>
      <c r="F909" t="s">
        <v>2362</v>
      </c>
      <c r="G909" t="s">
        <v>2363</v>
      </c>
      <c r="H909" s="55">
        <v>0</v>
      </c>
      <c r="I909" s="55">
        <v>0</v>
      </c>
      <c r="J909" s="55">
        <v>0</v>
      </c>
      <c r="K909" s="55">
        <v>0</v>
      </c>
      <c r="L909" s="55">
        <v>0</v>
      </c>
      <c r="M909" s="55">
        <v>0</v>
      </c>
      <c r="N909" s="55">
        <v>0</v>
      </c>
      <c r="O909" s="55">
        <v>0</v>
      </c>
      <c r="P909" s="1">
        <v>43</v>
      </c>
    </row>
    <row r="910" spans="1:16" ht="12.75">
      <c r="A910" t="s">
        <v>229</v>
      </c>
      <c r="B910" t="s">
        <v>1968</v>
      </c>
      <c r="C910" t="s">
        <v>2352</v>
      </c>
      <c r="D910" t="s">
        <v>2353</v>
      </c>
      <c r="E910" t="s">
        <v>2364</v>
      </c>
      <c r="F910" t="s">
        <v>2364</v>
      </c>
      <c r="G910" t="s">
        <v>2365</v>
      </c>
      <c r="H910" s="55">
        <v>0</v>
      </c>
      <c r="I910" s="55">
        <v>0</v>
      </c>
      <c r="J910" s="55">
        <v>0</v>
      </c>
      <c r="K910" s="55">
        <v>0</v>
      </c>
      <c r="L910" s="55">
        <v>0</v>
      </c>
      <c r="M910" s="55">
        <v>0</v>
      </c>
      <c r="N910" s="55">
        <v>0</v>
      </c>
      <c r="O910" s="55">
        <v>0</v>
      </c>
      <c r="P910" s="1">
        <v>43</v>
      </c>
    </row>
    <row r="911" spans="1:16" ht="12.75">
      <c r="A911" t="s">
        <v>229</v>
      </c>
      <c r="B911" t="s">
        <v>1968</v>
      </c>
      <c r="C911" t="s">
        <v>2352</v>
      </c>
      <c r="D911" t="s">
        <v>2366</v>
      </c>
      <c r="E911" t="s">
        <v>2367</v>
      </c>
      <c r="F911" t="s">
        <v>2367</v>
      </c>
      <c r="G911" t="s">
        <v>2368</v>
      </c>
      <c r="H911" s="55">
        <v>0</v>
      </c>
      <c r="I911" s="55">
        <v>0</v>
      </c>
      <c r="J911" s="55">
        <v>0</v>
      </c>
      <c r="K911" s="55">
        <v>0</v>
      </c>
      <c r="L911" s="55">
        <v>0</v>
      </c>
      <c r="M911" s="55">
        <v>0</v>
      </c>
      <c r="N911" s="55">
        <v>0</v>
      </c>
      <c r="O911" s="55">
        <v>0</v>
      </c>
      <c r="P911" s="1">
        <v>43</v>
      </c>
    </row>
    <row r="912" spans="1:16" ht="12.75">
      <c r="A912" t="s">
        <v>229</v>
      </c>
      <c r="B912" t="s">
        <v>1968</v>
      </c>
      <c r="C912" t="s">
        <v>2352</v>
      </c>
      <c r="D912" t="s">
        <v>2366</v>
      </c>
      <c r="E912" t="s">
        <v>2369</v>
      </c>
      <c r="F912" t="s">
        <v>2369</v>
      </c>
      <c r="G912" t="s">
        <v>2370</v>
      </c>
      <c r="H912" s="55">
        <v>0</v>
      </c>
      <c r="I912" s="55">
        <v>0</v>
      </c>
      <c r="J912" s="55">
        <v>0</v>
      </c>
      <c r="K912" s="55">
        <v>0</v>
      </c>
      <c r="L912" s="55">
        <v>0</v>
      </c>
      <c r="M912" s="55">
        <v>8712726.67</v>
      </c>
      <c r="N912" s="55">
        <v>0</v>
      </c>
      <c r="O912" s="55">
        <v>8712726.67</v>
      </c>
      <c r="P912" s="1">
        <v>43</v>
      </c>
    </row>
    <row r="913" spans="1:16" ht="12.75">
      <c r="A913" t="s">
        <v>229</v>
      </c>
      <c r="B913" t="s">
        <v>1968</v>
      </c>
      <c r="C913" t="s">
        <v>2352</v>
      </c>
      <c r="D913" t="s">
        <v>2366</v>
      </c>
      <c r="E913" t="s">
        <v>2371</v>
      </c>
      <c r="F913" t="s">
        <v>2371</v>
      </c>
      <c r="G913" t="s">
        <v>2372</v>
      </c>
      <c r="H913" s="55">
        <v>0</v>
      </c>
      <c r="I913" s="55">
        <v>0</v>
      </c>
      <c r="J913" s="55">
        <v>0</v>
      </c>
      <c r="K913" s="55">
        <v>0</v>
      </c>
      <c r="L913" s="55">
        <v>0</v>
      </c>
      <c r="M913" s="55">
        <v>46434032.64</v>
      </c>
      <c r="N913" s="55">
        <v>0</v>
      </c>
      <c r="O913" s="55">
        <v>46434032.64</v>
      </c>
      <c r="P913" s="1">
        <v>43</v>
      </c>
    </row>
    <row r="914" spans="1:16" ht="12.75">
      <c r="A914" t="s">
        <v>229</v>
      </c>
      <c r="B914" t="s">
        <v>1968</v>
      </c>
      <c r="C914" t="s">
        <v>2352</v>
      </c>
      <c r="D914" t="s">
        <v>2366</v>
      </c>
      <c r="E914" t="s">
        <v>2373</v>
      </c>
      <c r="F914" t="s">
        <v>2373</v>
      </c>
      <c r="G914" t="s">
        <v>2374</v>
      </c>
      <c r="H914" s="55">
        <v>0</v>
      </c>
      <c r="I914" s="55">
        <v>0</v>
      </c>
      <c r="J914" s="55">
        <v>0</v>
      </c>
      <c r="K914" s="55">
        <v>0</v>
      </c>
      <c r="L914" s="55">
        <v>0</v>
      </c>
      <c r="M914" s="55">
        <v>0</v>
      </c>
      <c r="N914" s="55">
        <v>0</v>
      </c>
      <c r="O914" s="55">
        <v>0</v>
      </c>
      <c r="P914" s="1">
        <v>43</v>
      </c>
    </row>
    <row r="915" spans="1:16" ht="12.75">
      <c r="A915" t="s">
        <v>229</v>
      </c>
      <c r="B915" t="s">
        <v>1968</v>
      </c>
      <c r="C915" t="s">
        <v>2352</v>
      </c>
      <c r="D915" t="s">
        <v>2366</v>
      </c>
      <c r="E915" t="s">
        <v>2375</v>
      </c>
      <c r="F915" t="s">
        <v>2375</v>
      </c>
      <c r="G915" t="s">
        <v>2376</v>
      </c>
      <c r="H915" s="55">
        <v>0</v>
      </c>
      <c r="I915" s="55">
        <v>0</v>
      </c>
      <c r="J915" s="55">
        <v>0</v>
      </c>
      <c r="K915" s="55">
        <v>0</v>
      </c>
      <c r="L915" s="55">
        <v>0</v>
      </c>
      <c r="M915" s="55">
        <v>1098885.19</v>
      </c>
      <c r="N915" s="55">
        <v>0</v>
      </c>
      <c r="O915" s="55">
        <v>1098885.19</v>
      </c>
      <c r="P915" s="1">
        <v>43</v>
      </c>
    </row>
    <row r="916" spans="1:16" ht="12.75">
      <c r="A916" t="s">
        <v>229</v>
      </c>
      <c r="B916" t="s">
        <v>1968</v>
      </c>
      <c r="C916" t="s">
        <v>2352</v>
      </c>
      <c r="D916" t="s">
        <v>2366</v>
      </c>
      <c r="E916" t="s">
        <v>2377</v>
      </c>
      <c r="F916" t="s">
        <v>2377</v>
      </c>
      <c r="G916" t="s">
        <v>2378</v>
      </c>
      <c r="H916" s="55">
        <v>0</v>
      </c>
      <c r="I916" s="55">
        <v>0</v>
      </c>
      <c r="J916" s="55">
        <v>0</v>
      </c>
      <c r="K916" s="55">
        <v>0</v>
      </c>
      <c r="L916" s="55">
        <v>0</v>
      </c>
      <c r="M916" s="55">
        <v>5368545.11</v>
      </c>
      <c r="N916" s="55">
        <v>0</v>
      </c>
      <c r="O916" s="55">
        <v>5368545.11</v>
      </c>
      <c r="P916" s="1">
        <v>43</v>
      </c>
    </row>
    <row r="917" spans="1:16" ht="12.75">
      <c r="A917" t="s">
        <v>229</v>
      </c>
      <c r="B917" t="s">
        <v>1968</v>
      </c>
      <c r="C917" t="s">
        <v>2352</v>
      </c>
      <c r="D917" t="s">
        <v>2366</v>
      </c>
      <c r="E917" t="s">
        <v>2379</v>
      </c>
      <c r="F917" t="s">
        <v>2379</v>
      </c>
      <c r="G917" t="s">
        <v>2380</v>
      </c>
      <c r="H917" s="55">
        <v>0</v>
      </c>
      <c r="I917" s="55">
        <v>0</v>
      </c>
      <c r="J917" s="55">
        <v>0</v>
      </c>
      <c r="K917" s="55">
        <v>0</v>
      </c>
      <c r="L917" s="55">
        <v>0</v>
      </c>
      <c r="M917" s="55">
        <v>1017234.02</v>
      </c>
      <c r="N917" s="55">
        <v>0</v>
      </c>
      <c r="O917" s="55">
        <v>1017234.02</v>
      </c>
      <c r="P917" s="1">
        <v>43</v>
      </c>
    </row>
    <row r="918" spans="1:16" ht="12.75">
      <c r="A918" t="s">
        <v>229</v>
      </c>
      <c r="B918" t="s">
        <v>1968</v>
      </c>
      <c r="C918" t="s">
        <v>2352</v>
      </c>
      <c r="D918" t="s">
        <v>2366</v>
      </c>
      <c r="E918" t="s">
        <v>2381</v>
      </c>
      <c r="F918" t="s">
        <v>2381</v>
      </c>
      <c r="G918" t="s">
        <v>2382</v>
      </c>
      <c r="H918" s="55">
        <v>0</v>
      </c>
      <c r="I918" s="55">
        <v>0</v>
      </c>
      <c r="J918" s="55">
        <v>0</v>
      </c>
      <c r="K918" s="55">
        <v>0</v>
      </c>
      <c r="L918" s="55">
        <v>0</v>
      </c>
      <c r="M918" s="55">
        <v>374105.34</v>
      </c>
      <c r="N918" s="55">
        <v>0</v>
      </c>
      <c r="O918" s="55">
        <v>374105.34</v>
      </c>
      <c r="P918" s="1">
        <v>43</v>
      </c>
    </row>
    <row r="919" spans="1:16" ht="12.75">
      <c r="A919" t="s">
        <v>229</v>
      </c>
      <c r="B919" t="s">
        <v>1968</v>
      </c>
      <c r="C919" t="s">
        <v>2352</v>
      </c>
      <c r="D919" t="s">
        <v>2366</v>
      </c>
      <c r="E919" t="s">
        <v>2383</v>
      </c>
      <c r="F919" t="s">
        <v>2383</v>
      </c>
      <c r="G919" t="s">
        <v>2384</v>
      </c>
      <c r="H919" s="55">
        <v>0</v>
      </c>
      <c r="I919" s="55">
        <v>0</v>
      </c>
      <c r="J919" s="55">
        <v>0</v>
      </c>
      <c r="K919" s="55">
        <v>0</v>
      </c>
      <c r="L919" s="55">
        <v>0</v>
      </c>
      <c r="M919" s="55">
        <v>937920.44</v>
      </c>
      <c r="N919" s="55">
        <v>0</v>
      </c>
      <c r="O919" s="55">
        <v>937920.44</v>
      </c>
      <c r="P919" s="1">
        <v>43</v>
      </c>
    </row>
    <row r="920" spans="1:16" ht="12.75">
      <c r="A920" t="s">
        <v>229</v>
      </c>
      <c r="B920" t="s">
        <v>1968</v>
      </c>
      <c r="C920" t="s">
        <v>2352</v>
      </c>
      <c r="D920" t="s">
        <v>2366</v>
      </c>
      <c r="E920" t="s">
        <v>2385</v>
      </c>
      <c r="F920" t="s">
        <v>2385</v>
      </c>
      <c r="G920" t="s">
        <v>2386</v>
      </c>
      <c r="H920" s="55">
        <v>0</v>
      </c>
      <c r="I920" s="55">
        <v>0</v>
      </c>
      <c r="J920" s="55">
        <v>0</v>
      </c>
      <c r="K920" s="55">
        <v>0</v>
      </c>
      <c r="L920" s="55">
        <v>0</v>
      </c>
      <c r="M920" s="55">
        <v>295564.02</v>
      </c>
      <c r="N920" s="55">
        <v>0</v>
      </c>
      <c r="O920" s="55">
        <v>295564.02</v>
      </c>
      <c r="P920" s="1">
        <v>43</v>
      </c>
    </row>
    <row r="921" spans="1:16" ht="12.75">
      <c r="A921" t="s">
        <v>229</v>
      </c>
      <c r="B921" t="s">
        <v>1968</v>
      </c>
      <c r="C921" t="s">
        <v>2352</v>
      </c>
      <c r="D921" t="s">
        <v>2387</v>
      </c>
      <c r="E921" t="s">
        <v>2388</v>
      </c>
      <c r="F921" t="s">
        <v>2388</v>
      </c>
      <c r="G921" t="s">
        <v>2389</v>
      </c>
      <c r="H921" s="55">
        <v>0</v>
      </c>
      <c r="I921" s="55">
        <v>0</v>
      </c>
      <c r="J921" s="55">
        <v>0</v>
      </c>
      <c r="K921" s="55">
        <v>0</v>
      </c>
      <c r="L921" s="55">
        <v>0</v>
      </c>
      <c r="M921" s="55">
        <v>0</v>
      </c>
      <c r="N921" s="55">
        <v>0</v>
      </c>
      <c r="O921" s="55">
        <v>0</v>
      </c>
      <c r="P921" s="1">
        <v>43</v>
      </c>
    </row>
    <row r="922" spans="1:16" ht="12.75">
      <c r="A922" t="s">
        <v>229</v>
      </c>
      <c r="B922" t="s">
        <v>1968</v>
      </c>
      <c r="C922" t="s">
        <v>2352</v>
      </c>
      <c r="D922" t="s">
        <v>2387</v>
      </c>
      <c r="E922" t="s">
        <v>2390</v>
      </c>
      <c r="F922" t="s">
        <v>2390</v>
      </c>
      <c r="G922" t="s">
        <v>2391</v>
      </c>
      <c r="H922" s="55">
        <v>0</v>
      </c>
      <c r="I922" s="55">
        <v>0</v>
      </c>
      <c r="J922" s="55">
        <v>0</v>
      </c>
      <c r="K922" s="55">
        <v>0</v>
      </c>
      <c r="L922" s="55">
        <v>0</v>
      </c>
      <c r="M922" s="55">
        <v>0</v>
      </c>
      <c r="N922" s="55">
        <v>0</v>
      </c>
      <c r="O922" s="55">
        <v>0</v>
      </c>
      <c r="P922" s="1">
        <v>43</v>
      </c>
    </row>
    <row r="923" spans="1:16" ht="12.75">
      <c r="A923" t="s">
        <v>229</v>
      </c>
      <c r="B923" t="s">
        <v>1968</v>
      </c>
      <c r="C923" t="s">
        <v>2392</v>
      </c>
      <c r="D923" t="s">
        <v>2393</v>
      </c>
      <c r="E923" t="s">
        <v>2394</v>
      </c>
      <c r="F923" t="s">
        <v>2394</v>
      </c>
      <c r="G923" t="s">
        <v>2395</v>
      </c>
      <c r="H923" s="55">
        <v>0</v>
      </c>
      <c r="I923" s="55">
        <v>0</v>
      </c>
      <c r="J923" s="55">
        <v>0</v>
      </c>
      <c r="K923" s="55">
        <v>0</v>
      </c>
      <c r="L923" s="55">
        <v>0</v>
      </c>
      <c r="M923" s="55">
        <v>0</v>
      </c>
      <c r="N923" s="55">
        <v>0</v>
      </c>
      <c r="O923" s="55">
        <v>0</v>
      </c>
      <c r="P923" s="1">
        <v>43</v>
      </c>
    </row>
    <row r="924" spans="1:16" ht="12.75">
      <c r="A924" t="s">
        <v>229</v>
      </c>
      <c r="B924" t="s">
        <v>1968</v>
      </c>
      <c r="C924" t="s">
        <v>2392</v>
      </c>
      <c r="D924" t="s">
        <v>2393</v>
      </c>
      <c r="E924" t="s">
        <v>2396</v>
      </c>
      <c r="F924" t="s">
        <v>2396</v>
      </c>
      <c r="G924" t="s">
        <v>2397</v>
      </c>
      <c r="H924" s="55">
        <v>0</v>
      </c>
      <c r="I924" s="55">
        <v>0</v>
      </c>
      <c r="J924" s="55">
        <v>0</v>
      </c>
      <c r="K924" s="55">
        <v>0</v>
      </c>
      <c r="L924" s="55">
        <v>0</v>
      </c>
      <c r="M924" s="55">
        <v>0</v>
      </c>
      <c r="N924" s="55">
        <v>0</v>
      </c>
      <c r="O924" s="55">
        <v>0</v>
      </c>
      <c r="P924" s="1">
        <v>43</v>
      </c>
    </row>
    <row r="925" spans="1:16" ht="12.75">
      <c r="A925" t="s">
        <v>229</v>
      </c>
      <c r="B925" t="s">
        <v>1968</v>
      </c>
      <c r="C925" t="s">
        <v>2392</v>
      </c>
      <c r="D925" t="s">
        <v>2393</v>
      </c>
      <c r="E925" t="s">
        <v>2398</v>
      </c>
      <c r="F925" t="s">
        <v>2398</v>
      </c>
      <c r="G925" t="s">
        <v>2399</v>
      </c>
      <c r="H925" s="55">
        <v>0</v>
      </c>
      <c r="I925" s="55">
        <v>0</v>
      </c>
      <c r="J925" s="55">
        <v>0</v>
      </c>
      <c r="K925" s="55">
        <v>0</v>
      </c>
      <c r="L925" s="55">
        <v>0</v>
      </c>
      <c r="M925" s="55">
        <v>0</v>
      </c>
      <c r="N925" s="55">
        <v>0</v>
      </c>
      <c r="O925" s="55">
        <v>0</v>
      </c>
      <c r="P925" s="1">
        <v>43</v>
      </c>
    </row>
    <row r="926" spans="1:16" ht="12.75">
      <c r="A926" t="s">
        <v>229</v>
      </c>
      <c r="B926" t="s">
        <v>1968</v>
      </c>
      <c r="C926" t="s">
        <v>2392</v>
      </c>
      <c r="D926" t="s">
        <v>2393</v>
      </c>
      <c r="E926" t="s">
        <v>2400</v>
      </c>
      <c r="F926" t="s">
        <v>2400</v>
      </c>
      <c r="G926" t="s">
        <v>2401</v>
      </c>
      <c r="H926" s="55">
        <v>0</v>
      </c>
      <c r="I926" s="55">
        <v>0</v>
      </c>
      <c r="J926" s="55">
        <v>0</v>
      </c>
      <c r="K926" s="55">
        <v>0</v>
      </c>
      <c r="L926" s="55">
        <v>0</v>
      </c>
      <c r="M926" s="55">
        <v>0</v>
      </c>
      <c r="N926" s="55">
        <v>0</v>
      </c>
      <c r="O926" s="55">
        <v>0</v>
      </c>
      <c r="P926" s="1">
        <v>43</v>
      </c>
    </row>
    <row r="927" spans="1:16" ht="12.75">
      <c r="A927" t="s">
        <v>229</v>
      </c>
      <c r="B927" t="s">
        <v>1968</v>
      </c>
      <c r="C927" t="s">
        <v>2392</v>
      </c>
      <c r="D927" t="s">
        <v>2402</v>
      </c>
      <c r="E927" t="s">
        <v>2403</v>
      </c>
      <c r="F927" t="s">
        <v>2403</v>
      </c>
      <c r="G927" t="s">
        <v>2404</v>
      </c>
      <c r="H927" s="55">
        <v>0</v>
      </c>
      <c r="I927" s="55">
        <v>0</v>
      </c>
      <c r="J927" s="55">
        <v>0</v>
      </c>
      <c r="K927" s="55">
        <v>0</v>
      </c>
      <c r="L927" s="55">
        <v>0</v>
      </c>
      <c r="M927" s="55">
        <v>0</v>
      </c>
      <c r="N927" s="55">
        <v>0</v>
      </c>
      <c r="O927" s="55">
        <v>0</v>
      </c>
      <c r="P927" s="1">
        <v>43</v>
      </c>
    </row>
    <row r="928" spans="1:16" ht="12.75">
      <c r="A928" t="s">
        <v>229</v>
      </c>
      <c r="B928" t="s">
        <v>1968</v>
      </c>
      <c r="C928" t="s">
        <v>2392</v>
      </c>
      <c r="D928" t="s">
        <v>2402</v>
      </c>
      <c r="E928" t="s">
        <v>2405</v>
      </c>
      <c r="F928" t="s">
        <v>2405</v>
      </c>
      <c r="G928" t="s">
        <v>2406</v>
      </c>
      <c r="H928" s="55">
        <v>0</v>
      </c>
      <c r="I928" s="55">
        <v>0</v>
      </c>
      <c r="J928" s="55">
        <v>0</v>
      </c>
      <c r="K928" s="55">
        <v>0</v>
      </c>
      <c r="L928" s="55">
        <v>0</v>
      </c>
      <c r="M928" s="55">
        <v>0</v>
      </c>
      <c r="N928" s="55">
        <v>0</v>
      </c>
      <c r="O928" s="55">
        <v>0</v>
      </c>
      <c r="P928" s="1">
        <v>43</v>
      </c>
    </row>
    <row r="929" spans="1:16" ht="12.75">
      <c r="A929" t="s">
        <v>229</v>
      </c>
      <c r="B929" t="s">
        <v>1968</v>
      </c>
      <c r="C929" t="s">
        <v>2392</v>
      </c>
      <c r="D929" t="s">
        <v>2402</v>
      </c>
      <c r="E929" t="s">
        <v>2407</v>
      </c>
      <c r="F929" t="s">
        <v>2407</v>
      </c>
      <c r="G929" t="s">
        <v>2408</v>
      </c>
      <c r="H929" s="55">
        <v>0</v>
      </c>
      <c r="I929" s="55">
        <v>0</v>
      </c>
      <c r="J929" s="55">
        <v>0</v>
      </c>
      <c r="K929" s="55">
        <v>0</v>
      </c>
      <c r="L929" s="55">
        <v>0</v>
      </c>
      <c r="M929" s="55">
        <v>0</v>
      </c>
      <c r="N929" s="55">
        <v>0</v>
      </c>
      <c r="O929" s="55">
        <v>0</v>
      </c>
      <c r="P929" s="1">
        <v>43</v>
      </c>
    </row>
    <row r="930" spans="1:16" ht="12.75">
      <c r="A930" t="s">
        <v>229</v>
      </c>
      <c r="B930" t="s">
        <v>1968</v>
      </c>
      <c r="C930" t="s">
        <v>2392</v>
      </c>
      <c r="D930" t="s">
        <v>2402</v>
      </c>
      <c r="E930" t="s">
        <v>2409</v>
      </c>
      <c r="F930" t="s">
        <v>2409</v>
      </c>
      <c r="G930" t="s">
        <v>2410</v>
      </c>
      <c r="H930" s="55">
        <v>0</v>
      </c>
      <c r="I930" s="55">
        <v>0</v>
      </c>
      <c r="J930" s="55">
        <v>0</v>
      </c>
      <c r="K930" s="55">
        <v>0</v>
      </c>
      <c r="L930" s="55">
        <v>0</v>
      </c>
      <c r="M930" s="55">
        <v>0</v>
      </c>
      <c r="N930" s="55">
        <v>0</v>
      </c>
      <c r="O930" s="55">
        <v>0</v>
      </c>
      <c r="P930" s="1">
        <v>43</v>
      </c>
    </row>
    <row r="931" spans="1:16" ht="12.75">
      <c r="A931" t="s">
        <v>229</v>
      </c>
      <c r="B931" t="s">
        <v>1968</v>
      </c>
      <c r="C931" t="s">
        <v>2392</v>
      </c>
      <c r="D931" t="s">
        <v>2402</v>
      </c>
      <c r="E931" t="s">
        <v>2411</v>
      </c>
      <c r="F931" t="s">
        <v>2411</v>
      </c>
      <c r="G931" t="s">
        <v>2412</v>
      </c>
      <c r="H931" s="55">
        <v>0</v>
      </c>
      <c r="I931" s="55">
        <v>0</v>
      </c>
      <c r="J931" s="55">
        <v>0</v>
      </c>
      <c r="K931" s="55">
        <v>0</v>
      </c>
      <c r="L931" s="55">
        <v>0</v>
      </c>
      <c r="M931" s="55">
        <v>0</v>
      </c>
      <c r="N931" s="55">
        <v>0</v>
      </c>
      <c r="O931" s="55">
        <v>0</v>
      </c>
      <c r="P931" s="1">
        <v>43</v>
      </c>
    </row>
    <row r="932" spans="1:16" ht="12.75">
      <c r="A932" t="s">
        <v>229</v>
      </c>
      <c r="B932" t="s">
        <v>1968</v>
      </c>
      <c r="C932" t="s">
        <v>2392</v>
      </c>
      <c r="D932" t="s">
        <v>2402</v>
      </c>
      <c r="E932" t="s">
        <v>2413</v>
      </c>
      <c r="F932" t="s">
        <v>2413</v>
      </c>
      <c r="G932" t="s">
        <v>2414</v>
      </c>
      <c r="H932" s="55">
        <v>0</v>
      </c>
      <c r="I932" s="55">
        <v>0</v>
      </c>
      <c r="J932" s="55">
        <v>0</v>
      </c>
      <c r="K932" s="55">
        <v>0</v>
      </c>
      <c r="L932" s="55">
        <v>0</v>
      </c>
      <c r="M932" s="55">
        <v>0</v>
      </c>
      <c r="N932" s="55">
        <v>0</v>
      </c>
      <c r="O932" s="55">
        <v>0</v>
      </c>
      <c r="P932" s="1">
        <v>43</v>
      </c>
    </row>
    <row r="933" spans="1:16" ht="12.75">
      <c r="A933" t="s">
        <v>229</v>
      </c>
      <c r="B933" t="s">
        <v>1968</v>
      </c>
      <c r="C933" t="s">
        <v>2392</v>
      </c>
      <c r="D933" t="s">
        <v>2402</v>
      </c>
      <c r="E933" t="s">
        <v>2415</v>
      </c>
      <c r="F933" t="s">
        <v>2415</v>
      </c>
      <c r="G933" t="s">
        <v>2416</v>
      </c>
      <c r="H933" s="55">
        <v>0</v>
      </c>
      <c r="I933" s="55">
        <v>0</v>
      </c>
      <c r="J933" s="55">
        <v>0</v>
      </c>
      <c r="K933" s="55">
        <v>0</v>
      </c>
      <c r="L933" s="55">
        <v>0</v>
      </c>
      <c r="M933" s="55">
        <v>0</v>
      </c>
      <c r="N933" s="55">
        <v>0</v>
      </c>
      <c r="O933" s="55">
        <v>0</v>
      </c>
      <c r="P933" s="1">
        <v>43</v>
      </c>
    </row>
    <row r="934" spans="1:16" ht="12.75">
      <c r="A934" t="s">
        <v>229</v>
      </c>
      <c r="B934" t="s">
        <v>1968</v>
      </c>
      <c r="C934" t="s">
        <v>2392</v>
      </c>
      <c r="D934" t="s">
        <v>2402</v>
      </c>
      <c r="E934" t="s">
        <v>2417</v>
      </c>
      <c r="F934" t="s">
        <v>2417</v>
      </c>
      <c r="G934" t="s">
        <v>2418</v>
      </c>
      <c r="H934" s="55">
        <v>0</v>
      </c>
      <c r="I934" s="55">
        <v>0</v>
      </c>
      <c r="J934" s="55">
        <v>0</v>
      </c>
      <c r="K934" s="55">
        <v>0</v>
      </c>
      <c r="L934" s="55">
        <v>0</v>
      </c>
      <c r="M934" s="55">
        <v>0</v>
      </c>
      <c r="N934" s="55">
        <v>0</v>
      </c>
      <c r="O934" s="55">
        <v>0</v>
      </c>
      <c r="P934" s="1">
        <v>43</v>
      </c>
    </row>
    <row r="935" spans="1:16" ht="12.75">
      <c r="A935" t="s">
        <v>229</v>
      </c>
      <c r="B935" t="s">
        <v>1968</v>
      </c>
      <c r="C935" t="s">
        <v>2392</v>
      </c>
      <c r="D935" t="s">
        <v>2402</v>
      </c>
      <c r="E935" t="s">
        <v>2419</v>
      </c>
      <c r="F935" t="s">
        <v>2419</v>
      </c>
      <c r="G935" t="s">
        <v>2420</v>
      </c>
      <c r="H935" s="55">
        <v>0</v>
      </c>
      <c r="I935" s="55">
        <v>0</v>
      </c>
      <c r="J935" s="55">
        <v>0</v>
      </c>
      <c r="K935" s="55">
        <v>0</v>
      </c>
      <c r="L935" s="55">
        <v>0</v>
      </c>
      <c r="M935" s="55">
        <v>0</v>
      </c>
      <c r="N935" s="55">
        <v>0</v>
      </c>
      <c r="O935" s="55">
        <v>0</v>
      </c>
      <c r="P935" s="1">
        <v>43</v>
      </c>
    </row>
    <row r="936" spans="1:16" ht="12.75">
      <c r="A936" t="s">
        <v>229</v>
      </c>
      <c r="B936" t="s">
        <v>1968</v>
      </c>
      <c r="C936" t="s">
        <v>2392</v>
      </c>
      <c r="D936" t="s">
        <v>2402</v>
      </c>
      <c r="E936" t="s">
        <v>2421</v>
      </c>
      <c r="F936" t="s">
        <v>2421</v>
      </c>
      <c r="G936" t="s">
        <v>2422</v>
      </c>
      <c r="H936" s="55">
        <v>0</v>
      </c>
      <c r="I936" s="55">
        <v>0</v>
      </c>
      <c r="J936" s="55">
        <v>0</v>
      </c>
      <c r="K936" s="55">
        <v>0</v>
      </c>
      <c r="L936" s="55">
        <v>0</v>
      </c>
      <c r="M936" s="55">
        <v>0</v>
      </c>
      <c r="N936" s="55">
        <v>0</v>
      </c>
      <c r="O936" s="55">
        <v>0</v>
      </c>
      <c r="P936" s="1">
        <v>43</v>
      </c>
    </row>
    <row r="937" spans="1:16" ht="12.75">
      <c r="A937" t="s">
        <v>229</v>
      </c>
      <c r="B937" t="s">
        <v>1968</v>
      </c>
      <c r="C937" t="s">
        <v>2392</v>
      </c>
      <c r="D937" t="s">
        <v>2423</v>
      </c>
      <c r="E937" t="s">
        <v>2424</v>
      </c>
      <c r="F937" t="s">
        <v>2424</v>
      </c>
      <c r="G937" t="s">
        <v>2425</v>
      </c>
      <c r="H937" s="55">
        <v>0</v>
      </c>
      <c r="I937" s="55">
        <v>0</v>
      </c>
      <c r="J937" s="55">
        <v>0</v>
      </c>
      <c r="K937" s="55">
        <v>0</v>
      </c>
      <c r="L937" s="55">
        <v>0</v>
      </c>
      <c r="M937" s="55">
        <v>0</v>
      </c>
      <c r="N937" s="55">
        <v>0</v>
      </c>
      <c r="O937" s="55">
        <v>0</v>
      </c>
      <c r="P937" s="1">
        <v>43</v>
      </c>
    </row>
    <row r="938" spans="1:16" ht="12.75">
      <c r="A938" t="s">
        <v>229</v>
      </c>
      <c r="B938" t="s">
        <v>1968</v>
      </c>
      <c r="C938" t="s">
        <v>2392</v>
      </c>
      <c r="D938" t="s">
        <v>2423</v>
      </c>
      <c r="E938" t="s">
        <v>2426</v>
      </c>
      <c r="F938" t="s">
        <v>2426</v>
      </c>
      <c r="G938" t="s">
        <v>2427</v>
      </c>
      <c r="H938" s="55">
        <v>0</v>
      </c>
      <c r="I938" s="55">
        <v>0</v>
      </c>
      <c r="J938" s="55">
        <v>0</v>
      </c>
      <c r="K938" s="55">
        <v>0</v>
      </c>
      <c r="L938" s="55">
        <v>0</v>
      </c>
      <c r="M938" s="55">
        <v>0</v>
      </c>
      <c r="N938" s="55">
        <v>0</v>
      </c>
      <c r="O938" s="55">
        <v>0</v>
      </c>
      <c r="P938" s="1">
        <v>43</v>
      </c>
    </row>
    <row r="939" spans="1:16" ht="12.75">
      <c r="A939" t="s">
        <v>229</v>
      </c>
      <c r="B939" t="s">
        <v>1968</v>
      </c>
      <c r="C939" t="s">
        <v>2392</v>
      </c>
      <c r="D939" t="s">
        <v>2428</v>
      </c>
      <c r="E939" t="s">
        <v>2429</v>
      </c>
      <c r="F939" t="s">
        <v>2429</v>
      </c>
      <c r="G939" t="s">
        <v>2430</v>
      </c>
      <c r="H939" s="55">
        <v>0</v>
      </c>
      <c r="I939" s="55">
        <v>0</v>
      </c>
      <c r="J939" s="55">
        <v>0</v>
      </c>
      <c r="K939" s="55">
        <v>0</v>
      </c>
      <c r="L939" s="55">
        <v>0</v>
      </c>
      <c r="M939" s="55">
        <v>0</v>
      </c>
      <c r="N939" s="55">
        <v>0</v>
      </c>
      <c r="O939" s="55">
        <v>0</v>
      </c>
      <c r="P939" s="1">
        <v>43</v>
      </c>
    </row>
    <row r="940" spans="1:16" ht="12.75">
      <c r="A940" t="s">
        <v>229</v>
      </c>
      <c r="B940" t="s">
        <v>1968</v>
      </c>
      <c r="C940" t="s">
        <v>2392</v>
      </c>
      <c r="D940" t="s">
        <v>2428</v>
      </c>
      <c r="E940" t="s">
        <v>2431</v>
      </c>
      <c r="F940" t="s">
        <v>2431</v>
      </c>
      <c r="G940" t="s">
        <v>2432</v>
      </c>
      <c r="H940" s="55">
        <v>0</v>
      </c>
      <c r="I940" s="55">
        <v>0</v>
      </c>
      <c r="J940" s="55">
        <v>0</v>
      </c>
      <c r="K940" s="55">
        <v>0</v>
      </c>
      <c r="L940" s="55">
        <v>0</v>
      </c>
      <c r="M940" s="55">
        <v>0</v>
      </c>
      <c r="N940" s="55">
        <v>0</v>
      </c>
      <c r="O940" s="55">
        <v>0</v>
      </c>
      <c r="P940" s="1">
        <v>43</v>
      </c>
    </row>
    <row r="941" spans="1:16" ht="12.75">
      <c r="A941" t="s">
        <v>229</v>
      </c>
      <c r="B941" t="s">
        <v>1968</v>
      </c>
      <c r="C941" t="s">
        <v>2392</v>
      </c>
      <c r="D941" t="s">
        <v>2428</v>
      </c>
      <c r="E941" t="s">
        <v>2433</v>
      </c>
      <c r="F941" t="s">
        <v>2433</v>
      </c>
      <c r="G941" t="s">
        <v>2434</v>
      </c>
      <c r="H941" s="55">
        <v>0</v>
      </c>
      <c r="I941" s="55">
        <v>0</v>
      </c>
      <c r="J941" s="55">
        <v>0</v>
      </c>
      <c r="K941" s="55">
        <v>0</v>
      </c>
      <c r="L941" s="55">
        <v>0</v>
      </c>
      <c r="M941" s="55">
        <v>0</v>
      </c>
      <c r="N941" s="55">
        <v>0</v>
      </c>
      <c r="O941" s="55">
        <v>0</v>
      </c>
      <c r="P941" s="1">
        <v>43</v>
      </c>
    </row>
    <row r="942" spans="1:16" ht="12.75">
      <c r="A942" t="s">
        <v>229</v>
      </c>
      <c r="B942" t="s">
        <v>1968</v>
      </c>
      <c r="C942" t="s">
        <v>2392</v>
      </c>
      <c r="D942" t="s">
        <v>2428</v>
      </c>
      <c r="E942" t="s">
        <v>2435</v>
      </c>
      <c r="F942" t="s">
        <v>2435</v>
      </c>
      <c r="G942" t="s">
        <v>2436</v>
      </c>
      <c r="H942" s="55">
        <v>0</v>
      </c>
      <c r="I942" s="55">
        <v>0</v>
      </c>
      <c r="J942" s="55">
        <v>0</v>
      </c>
      <c r="K942" s="55">
        <v>0</v>
      </c>
      <c r="L942" s="55">
        <v>0</v>
      </c>
      <c r="M942" s="55">
        <v>0</v>
      </c>
      <c r="N942" s="55">
        <v>0</v>
      </c>
      <c r="O942" s="55">
        <v>0</v>
      </c>
      <c r="P942" s="1">
        <v>43</v>
      </c>
    </row>
    <row r="943" spans="1:16" ht="12.75">
      <c r="A943" t="s">
        <v>229</v>
      </c>
      <c r="B943" t="s">
        <v>1968</v>
      </c>
      <c r="C943" t="s">
        <v>2392</v>
      </c>
      <c r="D943" t="s">
        <v>2428</v>
      </c>
      <c r="E943" t="s">
        <v>2437</v>
      </c>
      <c r="F943" t="s">
        <v>2437</v>
      </c>
      <c r="G943" t="s">
        <v>2438</v>
      </c>
      <c r="H943" s="55">
        <v>0</v>
      </c>
      <c r="I943" s="55">
        <v>0</v>
      </c>
      <c r="J943" s="55">
        <v>0</v>
      </c>
      <c r="K943" s="55">
        <v>0</v>
      </c>
      <c r="L943" s="55">
        <v>0</v>
      </c>
      <c r="M943" s="55">
        <v>0</v>
      </c>
      <c r="N943" s="55">
        <v>0</v>
      </c>
      <c r="O943" s="55">
        <v>0</v>
      </c>
      <c r="P943" s="1">
        <v>43</v>
      </c>
    </row>
    <row r="944" spans="1:16" ht="12.75">
      <c r="A944" t="s">
        <v>229</v>
      </c>
      <c r="B944" t="s">
        <v>1968</v>
      </c>
      <c r="C944" t="s">
        <v>2392</v>
      </c>
      <c r="D944" t="s">
        <v>2428</v>
      </c>
      <c r="E944" t="s">
        <v>2439</v>
      </c>
      <c r="F944" t="s">
        <v>2439</v>
      </c>
      <c r="G944" t="s">
        <v>2440</v>
      </c>
      <c r="H944" s="55">
        <v>0</v>
      </c>
      <c r="I944" s="55">
        <v>0</v>
      </c>
      <c r="J944" s="55">
        <v>0</v>
      </c>
      <c r="K944" s="55">
        <v>0</v>
      </c>
      <c r="L944" s="55">
        <v>0</v>
      </c>
      <c r="M944" s="55">
        <v>0</v>
      </c>
      <c r="N944" s="55">
        <v>0</v>
      </c>
      <c r="O944" s="55">
        <v>0</v>
      </c>
      <c r="P944" s="1">
        <v>43</v>
      </c>
    </row>
    <row r="945" spans="1:16" ht="12.75">
      <c r="A945" t="s">
        <v>229</v>
      </c>
      <c r="B945" t="s">
        <v>1968</v>
      </c>
      <c r="C945" t="s">
        <v>2392</v>
      </c>
      <c r="D945" t="s">
        <v>2441</v>
      </c>
      <c r="E945" t="s">
        <v>2442</v>
      </c>
      <c r="F945" t="s">
        <v>2442</v>
      </c>
      <c r="G945" t="s">
        <v>2443</v>
      </c>
      <c r="H945" s="55">
        <v>0</v>
      </c>
      <c r="I945" s="55">
        <v>0</v>
      </c>
      <c r="J945" s="55">
        <v>0</v>
      </c>
      <c r="K945" s="55">
        <v>0</v>
      </c>
      <c r="L945" s="55">
        <v>0</v>
      </c>
      <c r="M945" s="55">
        <v>0</v>
      </c>
      <c r="N945" s="55">
        <v>0</v>
      </c>
      <c r="O945" s="55">
        <v>0</v>
      </c>
      <c r="P945" s="1">
        <v>43</v>
      </c>
    </row>
    <row r="946" spans="1:16" ht="12.75">
      <c r="A946" t="s">
        <v>229</v>
      </c>
      <c r="B946" t="s">
        <v>1968</v>
      </c>
      <c r="C946" t="s">
        <v>2392</v>
      </c>
      <c r="D946" t="s">
        <v>2441</v>
      </c>
      <c r="E946" t="s">
        <v>2444</v>
      </c>
      <c r="F946" t="s">
        <v>2444</v>
      </c>
      <c r="G946" t="s">
        <v>2445</v>
      </c>
      <c r="H946" s="55">
        <v>0</v>
      </c>
      <c r="I946" s="55">
        <v>0</v>
      </c>
      <c r="J946" s="55">
        <v>0</v>
      </c>
      <c r="K946" s="55">
        <v>0</v>
      </c>
      <c r="L946" s="55">
        <v>0</v>
      </c>
      <c r="M946" s="55">
        <v>6150908.86</v>
      </c>
      <c r="N946" s="55">
        <v>0</v>
      </c>
      <c r="O946" s="55">
        <v>6150908.86</v>
      </c>
      <c r="P946" s="1">
        <v>43</v>
      </c>
    </row>
    <row r="947" spans="1:16" ht="12.75">
      <c r="A947" t="s">
        <v>229</v>
      </c>
      <c r="B947" t="s">
        <v>1968</v>
      </c>
      <c r="C947" t="s">
        <v>2392</v>
      </c>
      <c r="D947" t="s">
        <v>2441</v>
      </c>
      <c r="E947" t="s">
        <v>2446</v>
      </c>
      <c r="F947" t="s">
        <v>2446</v>
      </c>
      <c r="G947" t="s">
        <v>2447</v>
      </c>
      <c r="H947" s="55">
        <v>0</v>
      </c>
      <c r="I947" s="55">
        <v>0</v>
      </c>
      <c r="J947" s="55">
        <v>0</v>
      </c>
      <c r="K947" s="55">
        <v>0</v>
      </c>
      <c r="L947" s="55">
        <v>0</v>
      </c>
      <c r="M947" s="55">
        <v>0</v>
      </c>
      <c r="N947" s="55">
        <v>0</v>
      </c>
      <c r="O947" s="55">
        <v>0</v>
      </c>
      <c r="P947" s="1">
        <v>43</v>
      </c>
    </row>
    <row r="948" spans="1:16" ht="12.75">
      <c r="A948" t="s">
        <v>229</v>
      </c>
      <c r="B948" t="s">
        <v>1968</v>
      </c>
      <c r="C948" t="s">
        <v>2392</v>
      </c>
      <c r="D948" t="s">
        <v>2441</v>
      </c>
      <c r="E948" t="s">
        <v>2448</v>
      </c>
      <c r="F948" t="s">
        <v>2448</v>
      </c>
      <c r="G948" t="s">
        <v>2449</v>
      </c>
      <c r="H948" s="55">
        <v>0</v>
      </c>
      <c r="I948" s="55">
        <v>0</v>
      </c>
      <c r="J948" s="55">
        <v>0</v>
      </c>
      <c r="K948" s="55">
        <v>0</v>
      </c>
      <c r="L948" s="55">
        <v>0</v>
      </c>
      <c r="M948" s="55">
        <v>1108744.58</v>
      </c>
      <c r="N948" s="55">
        <v>0</v>
      </c>
      <c r="O948" s="55">
        <v>1108744.58</v>
      </c>
      <c r="P948" s="1">
        <v>43</v>
      </c>
    </row>
    <row r="949" spans="1:16" ht="12.75">
      <c r="A949" t="s">
        <v>229</v>
      </c>
      <c r="B949" t="s">
        <v>1968</v>
      </c>
      <c r="C949" t="s">
        <v>2392</v>
      </c>
      <c r="D949" t="s">
        <v>2441</v>
      </c>
      <c r="E949" t="s">
        <v>2450</v>
      </c>
      <c r="F949" t="s">
        <v>2450</v>
      </c>
      <c r="G949" t="s">
        <v>2451</v>
      </c>
      <c r="H949" s="55">
        <v>0</v>
      </c>
      <c r="I949" s="55">
        <v>0</v>
      </c>
      <c r="J949" s="55">
        <v>0</v>
      </c>
      <c r="K949" s="55">
        <v>0</v>
      </c>
      <c r="L949" s="55">
        <v>0</v>
      </c>
      <c r="M949" s="55">
        <v>0</v>
      </c>
      <c r="N949" s="55">
        <v>0</v>
      </c>
      <c r="O949" s="55">
        <v>0</v>
      </c>
      <c r="P949" s="1">
        <v>43</v>
      </c>
    </row>
    <row r="950" spans="1:16" ht="12.75">
      <c r="A950" t="s">
        <v>229</v>
      </c>
      <c r="B950" t="s">
        <v>1968</v>
      </c>
      <c r="C950" t="s">
        <v>2392</v>
      </c>
      <c r="D950" t="s">
        <v>2441</v>
      </c>
      <c r="E950" t="s">
        <v>2452</v>
      </c>
      <c r="F950" t="s">
        <v>2452</v>
      </c>
      <c r="G950" t="s">
        <v>2453</v>
      </c>
      <c r="H950" s="55">
        <v>0</v>
      </c>
      <c r="I950" s="55">
        <v>0</v>
      </c>
      <c r="J950" s="55">
        <v>0</v>
      </c>
      <c r="K950" s="55">
        <v>0</v>
      </c>
      <c r="L950" s="55">
        <v>0</v>
      </c>
      <c r="M950" s="55">
        <v>0</v>
      </c>
      <c r="N950" s="55">
        <v>0</v>
      </c>
      <c r="O950" s="55">
        <v>0</v>
      </c>
      <c r="P950" s="1">
        <v>43</v>
      </c>
    </row>
    <row r="951" spans="1:16" ht="12.75">
      <c r="A951" t="s">
        <v>229</v>
      </c>
      <c r="B951" t="s">
        <v>1968</v>
      </c>
      <c r="C951" t="s">
        <v>2392</v>
      </c>
      <c r="D951" t="s">
        <v>2441</v>
      </c>
      <c r="E951" t="s">
        <v>2454</v>
      </c>
      <c r="F951" t="s">
        <v>2454</v>
      </c>
      <c r="G951" t="s">
        <v>2455</v>
      </c>
      <c r="H951" s="55">
        <v>0</v>
      </c>
      <c r="I951" s="55">
        <v>0</v>
      </c>
      <c r="J951" s="55">
        <v>0</v>
      </c>
      <c r="K951" s="55">
        <v>0</v>
      </c>
      <c r="L951" s="55">
        <v>0</v>
      </c>
      <c r="M951" s="55">
        <v>0</v>
      </c>
      <c r="N951" s="55">
        <v>0</v>
      </c>
      <c r="O951" s="55">
        <v>0</v>
      </c>
      <c r="P951" s="1">
        <v>43</v>
      </c>
    </row>
    <row r="952" spans="1:16" ht="12.75">
      <c r="A952" t="s">
        <v>229</v>
      </c>
      <c r="B952" t="s">
        <v>1968</v>
      </c>
      <c r="C952" t="s">
        <v>2392</v>
      </c>
      <c r="D952" t="s">
        <v>2456</v>
      </c>
      <c r="E952" t="s">
        <v>2457</v>
      </c>
      <c r="F952" t="s">
        <v>2457</v>
      </c>
      <c r="G952" t="s">
        <v>2458</v>
      </c>
      <c r="H952" s="55">
        <v>0</v>
      </c>
      <c r="I952" s="55">
        <v>0</v>
      </c>
      <c r="J952" s="55">
        <v>0</v>
      </c>
      <c r="K952" s="55">
        <v>0</v>
      </c>
      <c r="L952" s="55">
        <v>0</v>
      </c>
      <c r="M952" s="55">
        <v>0</v>
      </c>
      <c r="N952" s="55">
        <v>0</v>
      </c>
      <c r="O952" s="55">
        <v>0</v>
      </c>
      <c r="P952" s="1">
        <v>43</v>
      </c>
    </row>
    <row r="953" spans="1:16" ht="12.75">
      <c r="A953" t="s">
        <v>229</v>
      </c>
      <c r="B953" t="s">
        <v>1968</v>
      </c>
      <c r="C953" t="s">
        <v>2392</v>
      </c>
      <c r="D953" t="s">
        <v>2456</v>
      </c>
      <c r="E953" t="s">
        <v>2459</v>
      </c>
      <c r="F953" t="s">
        <v>2460</v>
      </c>
      <c r="G953" t="s">
        <v>2461</v>
      </c>
      <c r="H953" s="55">
        <v>0</v>
      </c>
      <c r="I953" s="55">
        <v>0</v>
      </c>
      <c r="J953" s="55">
        <v>0</v>
      </c>
      <c r="K953" s="55">
        <v>0</v>
      </c>
      <c r="L953" s="55">
        <v>0</v>
      </c>
      <c r="M953" s="55">
        <v>972375369.05</v>
      </c>
      <c r="N953" s="55">
        <v>0</v>
      </c>
      <c r="O953" s="55">
        <v>972375369.05</v>
      </c>
      <c r="P953" s="1">
        <v>43</v>
      </c>
    </row>
    <row r="954" spans="1:16" ht="12.75">
      <c r="A954" t="s">
        <v>229</v>
      </c>
      <c r="B954" t="s">
        <v>1968</v>
      </c>
      <c r="C954" t="s">
        <v>2392</v>
      </c>
      <c r="D954" t="s">
        <v>2456</v>
      </c>
      <c r="E954" t="s">
        <v>2459</v>
      </c>
      <c r="F954" t="s">
        <v>2462</v>
      </c>
      <c r="G954" t="s">
        <v>2463</v>
      </c>
      <c r="H954" s="55">
        <v>0</v>
      </c>
      <c r="I954" s="55">
        <v>0</v>
      </c>
      <c r="J954" s="55">
        <v>0</v>
      </c>
      <c r="K954" s="55">
        <v>0</v>
      </c>
      <c r="L954" s="55">
        <v>0</v>
      </c>
      <c r="M954" s="55">
        <v>0</v>
      </c>
      <c r="N954" s="55">
        <v>0</v>
      </c>
      <c r="O954" s="55">
        <v>0</v>
      </c>
      <c r="P954" s="1">
        <v>43</v>
      </c>
    </row>
    <row r="955" spans="1:16" ht="12.75">
      <c r="A955" t="s">
        <v>235</v>
      </c>
      <c r="B955" t="s">
        <v>2464</v>
      </c>
      <c r="C955" t="s">
        <v>2465</v>
      </c>
      <c r="D955" t="s">
        <v>2466</v>
      </c>
      <c r="E955" t="s">
        <v>2467</v>
      </c>
      <c r="F955" t="s">
        <v>2467</v>
      </c>
      <c r="G955" t="s">
        <v>2468</v>
      </c>
      <c r="H955" s="55">
        <v>0</v>
      </c>
      <c r="I955" s="55">
        <v>0</v>
      </c>
      <c r="J955" s="55">
        <v>0</v>
      </c>
      <c r="K955" s="55">
        <v>0</v>
      </c>
      <c r="L955" s="55">
        <v>0</v>
      </c>
      <c r="M955" s="55">
        <v>0</v>
      </c>
      <c r="N955" s="55">
        <v>0</v>
      </c>
      <c r="O955" s="55">
        <v>0</v>
      </c>
      <c r="P955" s="1">
        <v>43</v>
      </c>
    </row>
    <row r="956" spans="1:16" ht="12.75">
      <c r="A956" t="s">
        <v>235</v>
      </c>
      <c r="B956" t="s">
        <v>2464</v>
      </c>
      <c r="C956" t="s">
        <v>2465</v>
      </c>
      <c r="D956" t="s">
        <v>2466</v>
      </c>
      <c r="E956" t="s">
        <v>2469</v>
      </c>
      <c r="F956" t="s">
        <v>2469</v>
      </c>
      <c r="G956" t="s">
        <v>2470</v>
      </c>
      <c r="H956" s="55">
        <v>0</v>
      </c>
      <c r="I956" s="55">
        <v>0</v>
      </c>
      <c r="J956" s="55">
        <v>0</v>
      </c>
      <c r="K956" s="55">
        <v>0</v>
      </c>
      <c r="L956" s="55">
        <v>0</v>
      </c>
      <c r="M956" s="55">
        <v>0</v>
      </c>
      <c r="N956" s="55">
        <v>0</v>
      </c>
      <c r="O956" s="55">
        <v>0</v>
      </c>
      <c r="P956" s="1">
        <v>43</v>
      </c>
    </row>
    <row r="957" spans="1:16" ht="12.75">
      <c r="A957" t="s">
        <v>235</v>
      </c>
      <c r="B957" t="s">
        <v>2464</v>
      </c>
      <c r="C957" t="s">
        <v>2465</v>
      </c>
      <c r="D957" t="s">
        <v>2466</v>
      </c>
      <c r="E957" t="s">
        <v>2471</v>
      </c>
      <c r="F957" t="s">
        <v>2471</v>
      </c>
      <c r="G957" t="s">
        <v>2472</v>
      </c>
      <c r="H957" s="55">
        <v>0</v>
      </c>
      <c r="I957" s="55">
        <v>1509.27</v>
      </c>
      <c r="J957" s="55">
        <v>31282.07</v>
      </c>
      <c r="K957" s="55">
        <v>-29772.8</v>
      </c>
      <c r="L957" s="55">
        <v>0</v>
      </c>
      <c r="M957" s="55">
        <v>1519.49</v>
      </c>
      <c r="N957" s="55">
        <v>30895.14</v>
      </c>
      <c r="O957" s="55">
        <v>-29375.65</v>
      </c>
      <c r="P957" s="1">
        <v>43</v>
      </c>
    </row>
    <row r="958" spans="1:16" ht="12.75">
      <c r="A958" t="s">
        <v>235</v>
      </c>
      <c r="B958" t="s">
        <v>2464</v>
      </c>
      <c r="C958" t="s">
        <v>2473</v>
      </c>
      <c r="D958" t="s">
        <v>2474</v>
      </c>
      <c r="E958" t="s">
        <v>2475</v>
      </c>
      <c r="F958" t="s">
        <v>2475</v>
      </c>
      <c r="G958" t="s">
        <v>2476</v>
      </c>
      <c r="H958" s="55">
        <v>0</v>
      </c>
      <c r="I958" s="55">
        <v>291433840.22</v>
      </c>
      <c r="J958" s="55">
        <v>2053867558.75</v>
      </c>
      <c r="K958" s="55">
        <v>-1762433718.53</v>
      </c>
      <c r="L958" s="55">
        <v>0</v>
      </c>
      <c r="M958" s="55">
        <v>284082871.67</v>
      </c>
      <c r="N958" s="55">
        <v>1946643951.13</v>
      </c>
      <c r="O958" s="55">
        <v>-1662561079.46</v>
      </c>
      <c r="P958" s="1">
        <v>43</v>
      </c>
    </row>
    <row r="959" spans="1:16" ht="12.75">
      <c r="A959" t="s">
        <v>235</v>
      </c>
      <c r="B959" t="s">
        <v>2464</v>
      </c>
      <c r="C959" t="s">
        <v>2473</v>
      </c>
      <c r="D959" t="s">
        <v>2477</v>
      </c>
      <c r="E959" t="s">
        <v>2478</v>
      </c>
      <c r="F959" t="s">
        <v>2478</v>
      </c>
      <c r="G959" t="s">
        <v>2479</v>
      </c>
      <c r="H959" s="55">
        <v>0</v>
      </c>
      <c r="I959" s="55">
        <v>117470794.17</v>
      </c>
      <c r="J959" s="55">
        <v>444261516.02</v>
      </c>
      <c r="K959" s="55">
        <v>-326790721.85</v>
      </c>
      <c r="L959" s="55">
        <v>0</v>
      </c>
      <c r="M959" s="55">
        <v>127242246.39</v>
      </c>
      <c r="N959" s="55">
        <v>381976629.48</v>
      </c>
      <c r="O959" s="55">
        <v>-254734383.09</v>
      </c>
      <c r="P959" s="1">
        <v>43</v>
      </c>
    </row>
    <row r="960" spans="1:16" ht="12.75">
      <c r="A960" t="s">
        <v>235</v>
      </c>
      <c r="B960" t="s">
        <v>2464</v>
      </c>
      <c r="C960" t="s">
        <v>2473</v>
      </c>
      <c r="D960" t="s">
        <v>2480</v>
      </c>
      <c r="E960" t="s">
        <v>2481</v>
      </c>
      <c r="F960" t="s">
        <v>2481</v>
      </c>
      <c r="G960" t="s">
        <v>2482</v>
      </c>
      <c r="H960" s="55">
        <v>0</v>
      </c>
      <c r="I960" s="55">
        <v>593065.2</v>
      </c>
      <c r="J960" s="55">
        <v>55802677.97</v>
      </c>
      <c r="K960" s="55">
        <v>-55209612.77</v>
      </c>
      <c r="L960" s="55">
        <v>0</v>
      </c>
      <c r="M960" s="55">
        <v>313456.25</v>
      </c>
      <c r="N960" s="55">
        <v>44241394.79</v>
      </c>
      <c r="O960" s="55">
        <v>-43927938.54</v>
      </c>
      <c r="P960" s="1">
        <v>43</v>
      </c>
    </row>
    <row r="961" spans="1:16" ht="12.75">
      <c r="A961" t="s">
        <v>235</v>
      </c>
      <c r="B961" t="s">
        <v>2464</v>
      </c>
      <c r="C961" t="s">
        <v>2473</v>
      </c>
      <c r="D961" t="s">
        <v>2483</v>
      </c>
      <c r="E961" t="s">
        <v>2484</v>
      </c>
      <c r="F961" t="s">
        <v>2484</v>
      </c>
      <c r="G961" t="s">
        <v>2485</v>
      </c>
      <c r="H961" s="55">
        <v>0</v>
      </c>
      <c r="I961" s="55">
        <v>194056.36</v>
      </c>
      <c r="J961" s="55">
        <v>79404958.48</v>
      </c>
      <c r="K961" s="55">
        <v>-79210902.12</v>
      </c>
      <c r="L961" s="55">
        <v>0</v>
      </c>
      <c r="M961" s="55">
        <v>286984.92</v>
      </c>
      <c r="N961" s="55">
        <v>67416971.39</v>
      </c>
      <c r="O961" s="55">
        <v>-67129986.47</v>
      </c>
      <c r="P961" s="1">
        <v>43</v>
      </c>
    </row>
    <row r="962" spans="1:16" ht="12.75">
      <c r="A962" t="s">
        <v>235</v>
      </c>
      <c r="B962" t="s">
        <v>2464</v>
      </c>
      <c r="C962" t="s">
        <v>2473</v>
      </c>
      <c r="D962" t="s">
        <v>2483</v>
      </c>
      <c r="E962" t="s">
        <v>2486</v>
      </c>
      <c r="F962" t="s">
        <v>2486</v>
      </c>
      <c r="G962" t="s">
        <v>2487</v>
      </c>
      <c r="H962" s="55">
        <v>0</v>
      </c>
      <c r="I962" s="55">
        <v>525746.14</v>
      </c>
      <c r="J962" s="55">
        <v>16677636.15</v>
      </c>
      <c r="K962" s="55">
        <v>-16151890.01</v>
      </c>
      <c r="L962" s="55">
        <v>0</v>
      </c>
      <c r="M962" s="55">
        <v>558381.19</v>
      </c>
      <c r="N962" s="55">
        <v>11965147.91</v>
      </c>
      <c r="O962" s="55">
        <v>-11406766.72</v>
      </c>
      <c r="P962" s="1">
        <v>43</v>
      </c>
    </row>
    <row r="963" spans="1:16" ht="12.75">
      <c r="A963" t="s">
        <v>235</v>
      </c>
      <c r="B963" t="s">
        <v>2464</v>
      </c>
      <c r="C963" t="s">
        <v>2473</v>
      </c>
      <c r="D963" t="s">
        <v>2483</v>
      </c>
      <c r="E963" t="s">
        <v>2488</v>
      </c>
      <c r="F963" t="s">
        <v>2488</v>
      </c>
      <c r="G963" t="s">
        <v>2489</v>
      </c>
      <c r="H963" s="55">
        <v>0</v>
      </c>
      <c r="I963" s="55">
        <v>0</v>
      </c>
      <c r="J963" s="55">
        <v>0</v>
      </c>
      <c r="K963" s="55">
        <v>0</v>
      </c>
      <c r="L963" s="55">
        <v>0</v>
      </c>
      <c r="M963" s="55">
        <v>0</v>
      </c>
      <c r="N963" s="55">
        <v>0</v>
      </c>
      <c r="O963" s="55">
        <v>0</v>
      </c>
      <c r="P963" s="1">
        <v>43</v>
      </c>
    </row>
    <row r="964" spans="1:16" ht="12.75">
      <c r="A964" t="s">
        <v>235</v>
      </c>
      <c r="B964" t="s">
        <v>2464</v>
      </c>
      <c r="C964" t="s">
        <v>2473</v>
      </c>
      <c r="D964" t="s">
        <v>2483</v>
      </c>
      <c r="E964" t="s">
        <v>2490</v>
      </c>
      <c r="F964" t="s">
        <v>2490</v>
      </c>
      <c r="G964" t="s">
        <v>2491</v>
      </c>
      <c r="H964" s="55">
        <v>0</v>
      </c>
      <c r="I964" s="55">
        <v>41379.95</v>
      </c>
      <c r="J964" s="55">
        <v>11494218.92</v>
      </c>
      <c r="K964" s="55">
        <v>-11452838.97</v>
      </c>
      <c r="L964" s="55">
        <v>0</v>
      </c>
      <c r="M964" s="55">
        <v>40529.31</v>
      </c>
      <c r="N964" s="55">
        <v>10826046.2</v>
      </c>
      <c r="O964" s="55">
        <v>-10785516.89</v>
      </c>
      <c r="P964" s="1">
        <v>43</v>
      </c>
    </row>
    <row r="965" spans="1:16" ht="12.75">
      <c r="A965" t="s">
        <v>235</v>
      </c>
      <c r="B965" t="s">
        <v>2464</v>
      </c>
      <c r="C965" t="s">
        <v>2473</v>
      </c>
      <c r="D965" t="s">
        <v>2483</v>
      </c>
      <c r="E965" t="s">
        <v>2492</v>
      </c>
      <c r="F965" t="s">
        <v>2492</v>
      </c>
      <c r="G965" t="s">
        <v>2493</v>
      </c>
      <c r="H965" s="55">
        <v>0</v>
      </c>
      <c r="I965" s="55">
        <v>0</v>
      </c>
      <c r="J965" s="55">
        <v>7657647.46</v>
      </c>
      <c r="K965" s="55">
        <v>-7657647.46</v>
      </c>
      <c r="L965" s="55">
        <v>0</v>
      </c>
      <c r="M965" s="55">
        <v>0</v>
      </c>
      <c r="N965" s="55">
        <v>7581377.19</v>
      </c>
      <c r="O965" s="55">
        <v>-7581377.19</v>
      </c>
      <c r="P965" s="1">
        <v>43</v>
      </c>
    </row>
    <row r="966" spans="1:16" ht="12.75">
      <c r="A966" t="s">
        <v>235</v>
      </c>
      <c r="B966" t="s">
        <v>2464</v>
      </c>
      <c r="C966" t="s">
        <v>2494</v>
      </c>
      <c r="D966" t="s">
        <v>2495</v>
      </c>
      <c r="E966" t="s">
        <v>2496</v>
      </c>
      <c r="F966" t="s">
        <v>2496</v>
      </c>
      <c r="G966" t="s">
        <v>2497</v>
      </c>
      <c r="H966" s="55">
        <v>0</v>
      </c>
      <c r="I966" s="55">
        <v>312462.44</v>
      </c>
      <c r="J966" s="55">
        <v>60108343.69</v>
      </c>
      <c r="K966" s="55">
        <v>-59795881.25</v>
      </c>
      <c r="L966" s="55">
        <v>0</v>
      </c>
      <c r="M966" s="55">
        <v>329393.57</v>
      </c>
      <c r="N966" s="55">
        <v>60779003.83</v>
      </c>
      <c r="O966" s="55">
        <v>-60449610.26</v>
      </c>
      <c r="P966" s="1">
        <v>43</v>
      </c>
    </row>
    <row r="967" spans="1:16" ht="12.75">
      <c r="A967" t="s">
        <v>235</v>
      </c>
      <c r="B967" t="s">
        <v>2464</v>
      </c>
      <c r="C967" t="s">
        <v>2494</v>
      </c>
      <c r="D967" t="s">
        <v>2495</v>
      </c>
      <c r="E967" t="s">
        <v>2498</v>
      </c>
      <c r="F967" t="s">
        <v>2498</v>
      </c>
      <c r="G967" t="s">
        <v>2499</v>
      </c>
      <c r="H967" s="55">
        <v>0</v>
      </c>
      <c r="I967" s="55">
        <v>248064.78</v>
      </c>
      <c r="J967" s="55">
        <v>17525671.07</v>
      </c>
      <c r="K967" s="55">
        <v>-17277606.29</v>
      </c>
      <c r="L967" s="55">
        <v>0</v>
      </c>
      <c r="M967" s="55">
        <v>105784.27</v>
      </c>
      <c r="N967" s="55">
        <v>16122558.530000001</v>
      </c>
      <c r="O967" s="55">
        <v>-16016774.26</v>
      </c>
      <c r="P967" s="1">
        <v>43</v>
      </c>
    </row>
    <row r="968" spans="1:16" ht="12.75">
      <c r="A968" t="s">
        <v>235</v>
      </c>
      <c r="B968" t="s">
        <v>2464</v>
      </c>
      <c r="C968" t="s">
        <v>2494</v>
      </c>
      <c r="D968" t="s">
        <v>2500</v>
      </c>
      <c r="E968" t="s">
        <v>2501</v>
      </c>
      <c r="F968" t="s">
        <v>2501</v>
      </c>
      <c r="G968" t="s">
        <v>2502</v>
      </c>
      <c r="H968" s="55">
        <v>0</v>
      </c>
      <c r="I968" s="55">
        <v>706397887.36</v>
      </c>
      <c r="J968" s="55">
        <v>2650928364.26</v>
      </c>
      <c r="K968" s="55">
        <v>-1944530476.9</v>
      </c>
      <c r="L968" s="55">
        <v>0</v>
      </c>
      <c r="M968" s="55">
        <v>635528336.33</v>
      </c>
      <c r="N968" s="55">
        <v>1906404184.12</v>
      </c>
      <c r="O968" s="55">
        <v>-1270875847.79</v>
      </c>
      <c r="P968" s="1">
        <v>43</v>
      </c>
    </row>
    <row r="969" spans="1:16" ht="12.75">
      <c r="A969" t="s">
        <v>235</v>
      </c>
      <c r="B969" t="s">
        <v>2464</v>
      </c>
      <c r="C969" t="s">
        <v>2494</v>
      </c>
      <c r="D969" t="s">
        <v>2500</v>
      </c>
      <c r="E969" t="s">
        <v>2503</v>
      </c>
      <c r="F969" t="s">
        <v>2503</v>
      </c>
      <c r="G969" t="s">
        <v>2504</v>
      </c>
      <c r="H969" s="55">
        <v>0</v>
      </c>
      <c r="I969" s="55">
        <v>0</v>
      </c>
      <c r="J969" s="55">
        <v>0</v>
      </c>
      <c r="K969" s="55">
        <v>0</v>
      </c>
      <c r="L969" s="55">
        <v>0</v>
      </c>
      <c r="M969" s="55">
        <v>9915776.43</v>
      </c>
      <c r="N969" s="55">
        <v>757881086.32</v>
      </c>
      <c r="O969" s="55">
        <v>-747965309.89</v>
      </c>
      <c r="P969" s="1">
        <v>43</v>
      </c>
    </row>
    <row r="970" spans="1:16" ht="12.75">
      <c r="A970" t="s">
        <v>235</v>
      </c>
      <c r="B970" t="s">
        <v>2464</v>
      </c>
      <c r="C970" t="s">
        <v>2494</v>
      </c>
      <c r="D970" t="s">
        <v>2505</v>
      </c>
      <c r="E970" t="s">
        <v>2506</v>
      </c>
      <c r="F970" t="s">
        <v>2506</v>
      </c>
      <c r="G970" t="s">
        <v>2507</v>
      </c>
      <c r="H970" s="55">
        <v>0</v>
      </c>
      <c r="I970" s="55">
        <v>0</v>
      </c>
      <c r="J970" s="55">
        <v>0</v>
      </c>
      <c r="K970" s="55">
        <v>0</v>
      </c>
      <c r="L970" s="55">
        <v>0</v>
      </c>
      <c r="M970" s="55">
        <v>0</v>
      </c>
      <c r="N970" s="55">
        <v>0</v>
      </c>
      <c r="O970" s="55">
        <v>0</v>
      </c>
      <c r="P970" s="1">
        <v>43</v>
      </c>
    </row>
    <row r="971" spans="1:16" ht="12.75">
      <c r="A971" t="s">
        <v>235</v>
      </c>
      <c r="B971" t="s">
        <v>2464</v>
      </c>
      <c r="C971" t="s">
        <v>2494</v>
      </c>
      <c r="D971" t="s">
        <v>2505</v>
      </c>
      <c r="E971" t="s">
        <v>2508</v>
      </c>
      <c r="F971" t="s">
        <v>2508</v>
      </c>
      <c r="G971" t="s">
        <v>2509</v>
      </c>
      <c r="H971" s="55">
        <v>0</v>
      </c>
      <c r="I971" s="55">
        <v>300967.33</v>
      </c>
      <c r="J971" s="55">
        <v>9103151.17</v>
      </c>
      <c r="K971" s="55">
        <v>-8802183.84</v>
      </c>
      <c r="L971" s="55">
        <v>0</v>
      </c>
      <c r="M971" s="55">
        <v>90331.22</v>
      </c>
      <c r="N971" s="55">
        <v>7570864.07</v>
      </c>
      <c r="O971" s="55">
        <v>-7480532.85</v>
      </c>
      <c r="P971" s="1">
        <v>43</v>
      </c>
    </row>
    <row r="972" spans="1:16" ht="12.75">
      <c r="A972" t="s">
        <v>235</v>
      </c>
      <c r="B972" t="s">
        <v>2464</v>
      </c>
      <c r="C972" t="s">
        <v>2494</v>
      </c>
      <c r="D972" t="s">
        <v>2505</v>
      </c>
      <c r="E972" t="s">
        <v>2510</v>
      </c>
      <c r="F972" t="s">
        <v>2510</v>
      </c>
      <c r="G972" t="s">
        <v>2511</v>
      </c>
      <c r="H972" s="55">
        <v>0</v>
      </c>
      <c r="I972" s="55">
        <v>2670959.03</v>
      </c>
      <c r="J972" s="55">
        <v>24806620.82</v>
      </c>
      <c r="K972" s="55">
        <v>-22135661.79</v>
      </c>
      <c r="L972" s="55">
        <v>0</v>
      </c>
      <c r="M972" s="55">
        <v>2103430.66</v>
      </c>
      <c r="N972" s="55">
        <v>23963727.06</v>
      </c>
      <c r="O972" s="55">
        <v>-21860296.4</v>
      </c>
      <c r="P972" s="1">
        <v>43</v>
      </c>
    </row>
    <row r="973" spans="1:16" ht="12.75">
      <c r="A973" t="s">
        <v>235</v>
      </c>
      <c r="B973" t="s">
        <v>2464</v>
      </c>
      <c r="C973" t="s">
        <v>2494</v>
      </c>
      <c r="D973" t="s">
        <v>2505</v>
      </c>
      <c r="E973" t="s">
        <v>2512</v>
      </c>
      <c r="F973" t="s">
        <v>2512</v>
      </c>
      <c r="G973" t="s">
        <v>2513</v>
      </c>
      <c r="H973" s="55">
        <v>0</v>
      </c>
      <c r="I973" s="55">
        <v>1924560.49</v>
      </c>
      <c r="J973" s="55">
        <v>18492604.189999998</v>
      </c>
      <c r="K973" s="55">
        <v>-16568043.7</v>
      </c>
      <c r="L973" s="55">
        <v>0</v>
      </c>
      <c r="M973" s="55">
        <v>3647117.49</v>
      </c>
      <c r="N973" s="55">
        <v>19470804.130000003</v>
      </c>
      <c r="O973" s="55">
        <v>-15823686.64</v>
      </c>
      <c r="P973" s="1">
        <v>43</v>
      </c>
    </row>
    <row r="974" spans="1:16" ht="12.75">
      <c r="A974" t="s">
        <v>235</v>
      </c>
      <c r="B974" t="s">
        <v>2464</v>
      </c>
      <c r="C974" t="s">
        <v>2494</v>
      </c>
      <c r="D974" t="s">
        <v>2505</v>
      </c>
      <c r="E974" t="s">
        <v>2514</v>
      </c>
      <c r="F974" t="s">
        <v>2514</v>
      </c>
      <c r="G974" t="s">
        <v>2515</v>
      </c>
      <c r="H974" s="55">
        <v>0</v>
      </c>
      <c r="I974" s="55">
        <v>1356808.56</v>
      </c>
      <c r="J974" s="55">
        <v>9377875.68</v>
      </c>
      <c r="K974" s="55">
        <v>-8021067.12</v>
      </c>
      <c r="L974" s="55">
        <v>0</v>
      </c>
      <c r="M974" s="55">
        <v>1360114.22</v>
      </c>
      <c r="N974" s="55">
        <v>8066245.18</v>
      </c>
      <c r="O974" s="55">
        <v>-6706130.96</v>
      </c>
      <c r="P974" s="1">
        <v>43</v>
      </c>
    </row>
    <row r="975" spans="1:16" ht="12.75">
      <c r="A975" t="s">
        <v>235</v>
      </c>
      <c r="B975" t="s">
        <v>2464</v>
      </c>
      <c r="C975" t="s">
        <v>2494</v>
      </c>
      <c r="D975" t="s">
        <v>2505</v>
      </c>
      <c r="E975" t="s">
        <v>2516</v>
      </c>
      <c r="F975" t="s">
        <v>2516</v>
      </c>
      <c r="G975" t="s">
        <v>2517</v>
      </c>
      <c r="H975" s="55">
        <v>0</v>
      </c>
      <c r="I975" s="55">
        <v>101469.66</v>
      </c>
      <c r="J975" s="55">
        <v>189414.23</v>
      </c>
      <c r="K975" s="55">
        <v>-87944.57</v>
      </c>
      <c r="L975" s="55">
        <v>0</v>
      </c>
      <c r="M975" s="55">
        <v>59644.4</v>
      </c>
      <c r="N975" s="55">
        <v>119960.87</v>
      </c>
      <c r="O975" s="55">
        <v>-60316.47</v>
      </c>
      <c r="P975" s="1">
        <v>43</v>
      </c>
    </row>
    <row r="976" spans="1:16" ht="12.75">
      <c r="A976" t="s">
        <v>235</v>
      </c>
      <c r="B976" t="s">
        <v>2464</v>
      </c>
      <c r="C976" t="s">
        <v>2494</v>
      </c>
      <c r="D976" t="s">
        <v>2505</v>
      </c>
      <c r="E976" t="s">
        <v>2518</v>
      </c>
      <c r="F976" t="s">
        <v>2518</v>
      </c>
      <c r="G976" t="s">
        <v>2519</v>
      </c>
      <c r="H976" s="55">
        <v>0</v>
      </c>
      <c r="I976" s="55">
        <v>129889699.85</v>
      </c>
      <c r="J976" s="55">
        <v>430999441.14</v>
      </c>
      <c r="K976" s="55">
        <v>-301109741.29</v>
      </c>
      <c r="L976" s="55">
        <v>0</v>
      </c>
      <c r="M976" s="55">
        <v>114527351.09</v>
      </c>
      <c r="N976" s="55">
        <v>419977833.32</v>
      </c>
      <c r="O976" s="55">
        <v>-305450482.23</v>
      </c>
      <c r="P976" s="1">
        <v>43</v>
      </c>
    </row>
    <row r="977" spans="1:16" ht="12.75">
      <c r="A977" t="s">
        <v>235</v>
      </c>
      <c r="B977" t="s">
        <v>2464</v>
      </c>
      <c r="C977" t="s">
        <v>2494</v>
      </c>
      <c r="D977" t="s">
        <v>2505</v>
      </c>
      <c r="E977" t="s">
        <v>2520</v>
      </c>
      <c r="F977" t="s">
        <v>2520</v>
      </c>
      <c r="G977" t="s">
        <v>2521</v>
      </c>
      <c r="H977" s="55">
        <v>0</v>
      </c>
      <c r="I977" s="55">
        <v>40688807.96</v>
      </c>
      <c r="J977" s="55">
        <v>164528087.6</v>
      </c>
      <c r="K977" s="55">
        <v>-123839279.64</v>
      </c>
      <c r="L977" s="55">
        <v>0</v>
      </c>
      <c r="M977" s="55">
        <v>37773162.2</v>
      </c>
      <c r="N977" s="55">
        <v>159301157.07</v>
      </c>
      <c r="O977" s="55">
        <v>-121527994.87</v>
      </c>
      <c r="P977" s="1">
        <v>43</v>
      </c>
    </row>
    <row r="978" spans="1:16" ht="12.75">
      <c r="A978" t="s">
        <v>235</v>
      </c>
      <c r="B978" t="s">
        <v>2464</v>
      </c>
      <c r="C978" t="s">
        <v>2494</v>
      </c>
      <c r="D978" t="s">
        <v>2505</v>
      </c>
      <c r="E978" t="s">
        <v>2522</v>
      </c>
      <c r="F978" t="s">
        <v>2522</v>
      </c>
      <c r="G978" t="s">
        <v>2523</v>
      </c>
      <c r="H978" s="55">
        <v>0</v>
      </c>
      <c r="I978" s="55">
        <v>1943.75</v>
      </c>
      <c r="J978" s="55">
        <v>25622620.3</v>
      </c>
      <c r="K978" s="55">
        <v>-25620676.55</v>
      </c>
      <c r="L978" s="55">
        <v>0</v>
      </c>
      <c r="M978" s="55">
        <v>0</v>
      </c>
      <c r="N978" s="55">
        <v>24719621.42</v>
      </c>
      <c r="O978" s="55">
        <v>-24719621.42</v>
      </c>
      <c r="P978" s="1">
        <v>43</v>
      </c>
    </row>
    <row r="979" spans="1:16" ht="12.75">
      <c r="A979" t="s">
        <v>235</v>
      </c>
      <c r="B979" t="s">
        <v>2464</v>
      </c>
      <c r="C979" t="s">
        <v>2494</v>
      </c>
      <c r="D979" t="s">
        <v>2505</v>
      </c>
      <c r="E979" t="s">
        <v>2524</v>
      </c>
      <c r="F979" t="s">
        <v>2524</v>
      </c>
      <c r="G979" t="s">
        <v>2525</v>
      </c>
      <c r="H979" s="55">
        <v>0</v>
      </c>
      <c r="I979" s="55">
        <v>0</v>
      </c>
      <c r="J979" s="55">
        <v>0</v>
      </c>
      <c r="K979" s="55">
        <v>0</v>
      </c>
      <c r="L979" s="55">
        <v>0</v>
      </c>
      <c r="M979" s="55">
        <v>0</v>
      </c>
      <c r="N979" s="55">
        <v>0</v>
      </c>
      <c r="O979" s="55">
        <v>0</v>
      </c>
      <c r="P979" s="1">
        <v>43</v>
      </c>
    </row>
    <row r="980" spans="1:16" ht="12.75">
      <c r="A980" t="s">
        <v>235</v>
      </c>
      <c r="B980" t="s">
        <v>2464</v>
      </c>
      <c r="C980" t="s">
        <v>2494</v>
      </c>
      <c r="D980" t="s">
        <v>2526</v>
      </c>
      <c r="E980" t="s">
        <v>2527</v>
      </c>
      <c r="F980" t="s">
        <v>2527</v>
      </c>
      <c r="G980" t="s">
        <v>2528</v>
      </c>
      <c r="H980" s="55">
        <v>0</v>
      </c>
      <c r="I980" s="55">
        <v>0</v>
      </c>
      <c r="J980" s="55">
        <v>0</v>
      </c>
      <c r="K980" s="55">
        <v>0</v>
      </c>
      <c r="L980" s="55">
        <v>0</v>
      </c>
      <c r="M980" s="55">
        <v>0</v>
      </c>
      <c r="N980" s="55">
        <v>0</v>
      </c>
      <c r="O980" s="55">
        <v>0</v>
      </c>
      <c r="P980" s="1">
        <v>43</v>
      </c>
    </row>
    <row r="981" spans="1:16" ht="12.75">
      <c r="A981" t="s">
        <v>235</v>
      </c>
      <c r="B981" t="s">
        <v>2464</v>
      </c>
      <c r="C981" t="s">
        <v>2494</v>
      </c>
      <c r="D981" t="s">
        <v>2526</v>
      </c>
      <c r="E981" t="s">
        <v>2529</v>
      </c>
      <c r="F981" t="s">
        <v>2529</v>
      </c>
      <c r="G981" t="s">
        <v>2530</v>
      </c>
      <c r="H981" s="55">
        <v>0</v>
      </c>
      <c r="I981" s="55">
        <v>3574697.6</v>
      </c>
      <c r="J981" s="55">
        <v>317802.72</v>
      </c>
      <c r="K981" s="55">
        <v>3256894.88</v>
      </c>
      <c r="L981" s="55">
        <v>0</v>
      </c>
      <c r="M981" s="55">
        <v>2752273.4</v>
      </c>
      <c r="N981" s="55">
        <v>311938.52</v>
      </c>
      <c r="O981" s="55">
        <v>2440334.88</v>
      </c>
      <c r="P981" s="1">
        <v>43</v>
      </c>
    </row>
    <row r="982" spans="1:16" ht="12.75">
      <c r="A982" t="s">
        <v>235</v>
      </c>
      <c r="B982" t="s">
        <v>2464</v>
      </c>
      <c r="C982" t="s">
        <v>2494</v>
      </c>
      <c r="D982" t="s">
        <v>2526</v>
      </c>
      <c r="E982" t="s">
        <v>2531</v>
      </c>
      <c r="F982" t="s">
        <v>2531</v>
      </c>
      <c r="G982" t="s">
        <v>2532</v>
      </c>
      <c r="H982" s="55">
        <v>0</v>
      </c>
      <c r="I982" s="55">
        <v>0</v>
      </c>
      <c r="J982" s="55">
        <v>0</v>
      </c>
      <c r="K982" s="55">
        <v>0</v>
      </c>
      <c r="L982" s="55">
        <v>0</v>
      </c>
      <c r="M982" s="55">
        <v>0</v>
      </c>
      <c r="N982" s="55">
        <v>0</v>
      </c>
      <c r="O982" s="55">
        <v>0</v>
      </c>
      <c r="P982" s="1">
        <v>43</v>
      </c>
    </row>
    <row r="983" spans="1:16" ht="12.75">
      <c r="A983" t="s">
        <v>235</v>
      </c>
      <c r="B983" t="s">
        <v>2464</v>
      </c>
      <c r="C983" t="s">
        <v>2494</v>
      </c>
      <c r="D983" t="s">
        <v>2526</v>
      </c>
      <c r="E983" t="s">
        <v>2533</v>
      </c>
      <c r="F983" t="s">
        <v>2533</v>
      </c>
      <c r="G983" t="s">
        <v>2534</v>
      </c>
      <c r="H983" s="55">
        <v>0</v>
      </c>
      <c r="I983" s="55">
        <v>5820.01</v>
      </c>
      <c r="J983" s="55">
        <v>1929133.75</v>
      </c>
      <c r="K983" s="55">
        <v>-1923313.74</v>
      </c>
      <c r="L983" s="55">
        <v>0</v>
      </c>
      <c r="M983" s="55">
        <v>19562.4</v>
      </c>
      <c r="N983" s="55">
        <v>2109669.97</v>
      </c>
      <c r="O983" s="55">
        <v>-2090107.57</v>
      </c>
      <c r="P983" s="1">
        <v>43</v>
      </c>
    </row>
    <row r="984" spans="1:16" ht="12.75">
      <c r="A984" t="s">
        <v>235</v>
      </c>
      <c r="B984" t="s">
        <v>2464</v>
      </c>
      <c r="C984" t="s">
        <v>2494</v>
      </c>
      <c r="D984" t="s">
        <v>2526</v>
      </c>
      <c r="E984" t="s">
        <v>2535</v>
      </c>
      <c r="F984" t="s">
        <v>2535</v>
      </c>
      <c r="G984" t="s">
        <v>2536</v>
      </c>
      <c r="H984" s="55">
        <v>0</v>
      </c>
      <c r="I984" s="55">
        <v>35527.66</v>
      </c>
      <c r="J984" s="55">
        <v>2294662.92</v>
      </c>
      <c r="K984" s="55">
        <v>-2259135.26</v>
      </c>
      <c r="L984" s="55">
        <v>0</v>
      </c>
      <c r="M984" s="55">
        <v>2801.95</v>
      </c>
      <c r="N984" s="55">
        <v>1864794.43</v>
      </c>
      <c r="O984" s="55">
        <v>-1861992.48</v>
      </c>
      <c r="P984" s="1">
        <v>43</v>
      </c>
    </row>
    <row r="985" spans="1:16" ht="12.75">
      <c r="A985" t="s">
        <v>235</v>
      </c>
      <c r="B985" t="s">
        <v>2464</v>
      </c>
      <c r="C985" t="s">
        <v>2537</v>
      </c>
      <c r="D985" t="s">
        <v>2538</v>
      </c>
      <c r="E985" t="s">
        <v>2539</v>
      </c>
      <c r="F985" t="s">
        <v>2539</v>
      </c>
      <c r="G985" t="s">
        <v>2540</v>
      </c>
      <c r="H985" s="55">
        <v>0</v>
      </c>
      <c r="I985" s="55">
        <v>0</v>
      </c>
      <c r="J985" s="55">
        <v>1257588.42</v>
      </c>
      <c r="K985" s="55">
        <v>-1257588.42</v>
      </c>
      <c r="L985" s="55">
        <v>0</v>
      </c>
      <c r="M985" s="55">
        <v>0</v>
      </c>
      <c r="N985" s="55">
        <v>1271165.44</v>
      </c>
      <c r="O985" s="55">
        <v>-1271165.44</v>
      </c>
      <c r="P985" s="1">
        <v>43</v>
      </c>
    </row>
    <row r="986" spans="1:16" ht="12.75">
      <c r="A986" t="s">
        <v>235</v>
      </c>
      <c r="B986" t="s">
        <v>2464</v>
      </c>
      <c r="C986" t="s">
        <v>2537</v>
      </c>
      <c r="D986" t="s">
        <v>2538</v>
      </c>
      <c r="E986" t="s">
        <v>2541</v>
      </c>
      <c r="F986" t="s">
        <v>2541</v>
      </c>
      <c r="G986" t="s">
        <v>2542</v>
      </c>
      <c r="H986" s="55">
        <v>0</v>
      </c>
      <c r="I986" s="55">
        <v>125506.08</v>
      </c>
      <c r="J986" s="55">
        <v>9916826.04</v>
      </c>
      <c r="K986" s="55">
        <v>-9791319.96</v>
      </c>
      <c r="L986" s="55">
        <v>0</v>
      </c>
      <c r="M986" s="55">
        <v>32715.31</v>
      </c>
      <c r="N986" s="55">
        <v>9481707.38</v>
      </c>
      <c r="O986" s="55">
        <v>-9448992.07</v>
      </c>
      <c r="P986" s="1">
        <v>43</v>
      </c>
    </row>
    <row r="987" spans="1:16" ht="12.75">
      <c r="A987" t="s">
        <v>235</v>
      </c>
      <c r="B987" t="s">
        <v>2464</v>
      </c>
      <c r="C987" t="s">
        <v>2537</v>
      </c>
      <c r="D987" t="s">
        <v>2538</v>
      </c>
      <c r="E987" t="s">
        <v>2543</v>
      </c>
      <c r="F987" t="s">
        <v>2543</v>
      </c>
      <c r="G987" t="s">
        <v>2544</v>
      </c>
      <c r="H987" s="55">
        <v>0</v>
      </c>
      <c r="I987" s="55">
        <v>0</v>
      </c>
      <c r="J987" s="55">
        <v>1907784.08</v>
      </c>
      <c r="K987" s="55">
        <v>-1907784.08</v>
      </c>
      <c r="L987" s="55">
        <v>0</v>
      </c>
      <c r="M987" s="55">
        <v>0</v>
      </c>
      <c r="N987" s="55">
        <v>1543285.56</v>
      </c>
      <c r="O987" s="55">
        <v>-1543285.56</v>
      </c>
      <c r="P987" s="1">
        <v>43</v>
      </c>
    </row>
    <row r="988" spans="1:16" ht="12.75">
      <c r="A988" t="s">
        <v>235</v>
      </c>
      <c r="B988" t="s">
        <v>2464</v>
      </c>
      <c r="C988" t="s">
        <v>2537</v>
      </c>
      <c r="D988" t="s">
        <v>2538</v>
      </c>
      <c r="E988" t="s">
        <v>2545</v>
      </c>
      <c r="F988" t="s">
        <v>2545</v>
      </c>
      <c r="G988" t="s">
        <v>2546</v>
      </c>
      <c r="H988" s="55">
        <v>0</v>
      </c>
      <c r="I988" s="55">
        <v>0</v>
      </c>
      <c r="J988" s="55">
        <v>248659.72</v>
      </c>
      <c r="K988" s="55">
        <v>-248659.72</v>
      </c>
      <c r="L988" s="55">
        <v>0</v>
      </c>
      <c r="M988" s="55">
        <v>0</v>
      </c>
      <c r="N988" s="55">
        <v>271864.15</v>
      </c>
      <c r="O988" s="55">
        <v>-271864.15</v>
      </c>
      <c r="P988" s="1">
        <v>43</v>
      </c>
    </row>
    <row r="989" spans="1:16" ht="12.75">
      <c r="A989" t="s">
        <v>235</v>
      </c>
      <c r="B989" t="s">
        <v>2464</v>
      </c>
      <c r="C989" t="s">
        <v>2537</v>
      </c>
      <c r="D989" t="s">
        <v>2538</v>
      </c>
      <c r="E989" t="s">
        <v>2547</v>
      </c>
      <c r="F989" t="s">
        <v>2547</v>
      </c>
      <c r="G989" t="s">
        <v>2548</v>
      </c>
      <c r="H989" s="55">
        <v>0</v>
      </c>
      <c r="I989" s="55">
        <v>1226.05</v>
      </c>
      <c r="J989" s="55">
        <v>592191.39</v>
      </c>
      <c r="K989" s="55">
        <v>-590965.34</v>
      </c>
      <c r="L989" s="55">
        <v>0</v>
      </c>
      <c r="M989" s="55">
        <v>1303.45</v>
      </c>
      <c r="N989" s="55">
        <v>567284.19</v>
      </c>
      <c r="O989" s="55">
        <v>-565980.74</v>
      </c>
      <c r="P989" s="1">
        <v>43</v>
      </c>
    </row>
    <row r="990" spans="1:16" ht="12.75">
      <c r="A990" t="s">
        <v>235</v>
      </c>
      <c r="B990" t="s">
        <v>2464</v>
      </c>
      <c r="C990" t="s">
        <v>2537</v>
      </c>
      <c r="D990" t="s">
        <v>2538</v>
      </c>
      <c r="E990" t="s">
        <v>2549</v>
      </c>
      <c r="F990" t="s">
        <v>2549</v>
      </c>
      <c r="G990" t="s">
        <v>2550</v>
      </c>
      <c r="H990" s="55">
        <v>0</v>
      </c>
      <c r="I990" s="55">
        <v>0</v>
      </c>
      <c r="J990" s="55">
        <v>0</v>
      </c>
      <c r="K990" s="55">
        <v>0</v>
      </c>
      <c r="L990" s="55">
        <v>0</v>
      </c>
      <c r="M990" s="55">
        <v>0</v>
      </c>
      <c r="N990" s="55">
        <v>0</v>
      </c>
      <c r="O990" s="55">
        <v>0</v>
      </c>
      <c r="P990" s="1">
        <v>43</v>
      </c>
    </row>
    <row r="991" spans="1:16" ht="12.75">
      <c r="A991" t="s">
        <v>235</v>
      </c>
      <c r="B991" t="s">
        <v>2464</v>
      </c>
      <c r="C991" t="s">
        <v>2537</v>
      </c>
      <c r="D991" t="s">
        <v>2538</v>
      </c>
      <c r="E991" t="s">
        <v>2551</v>
      </c>
      <c r="F991" t="s">
        <v>2552</v>
      </c>
      <c r="G991" t="s">
        <v>2553</v>
      </c>
      <c r="H991" s="55">
        <v>0</v>
      </c>
      <c r="I991" s="55">
        <v>0</v>
      </c>
      <c r="J991" s="55">
        <v>2518465.2</v>
      </c>
      <c r="K991" s="55">
        <v>-2518465.2</v>
      </c>
      <c r="L991" s="55">
        <v>0</v>
      </c>
      <c r="M991" s="55">
        <v>0</v>
      </c>
      <c r="N991" s="55">
        <v>2412252.44</v>
      </c>
      <c r="O991" s="55">
        <v>-2412252.44</v>
      </c>
      <c r="P991" s="1">
        <v>43</v>
      </c>
    </row>
    <row r="992" spans="1:16" ht="12.75">
      <c r="A992" t="s">
        <v>235</v>
      </c>
      <c r="B992" t="s">
        <v>2464</v>
      </c>
      <c r="C992" t="s">
        <v>2537</v>
      </c>
      <c r="D992" t="s">
        <v>2554</v>
      </c>
      <c r="E992" t="s">
        <v>2555</v>
      </c>
      <c r="F992" t="s">
        <v>2556</v>
      </c>
      <c r="G992" t="s">
        <v>2557</v>
      </c>
      <c r="H992" s="55">
        <v>0</v>
      </c>
      <c r="I992" s="55">
        <v>0</v>
      </c>
      <c r="J992" s="55">
        <v>12674.25</v>
      </c>
      <c r="K992" s="55">
        <v>-12674.25</v>
      </c>
      <c r="L992" s="55">
        <v>0</v>
      </c>
      <c r="M992" s="55">
        <v>0</v>
      </c>
      <c r="N992" s="55">
        <v>16936.35</v>
      </c>
      <c r="O992" s="55">
        <v>-16936.35</v>
      </c>
      <c r="P992" s="1">
        <v>43</v>
      </c>
    </row>
    <row r="993" spans="1:16" ht="12.75">
      <c r="A993" t="s">
        <v>235</v>
      </c>
      <c r="B993" t="s">
        <v>2464</v>
      </c>
      <c r="C993" t="s">
        <v>2537</v>
      </c>
      <c r="D993" t="s">
        <v>2554</v>
      </c>
      <c r="E993" t="s">
        <v>2555</v>
      </c>
      <c r="F993" t="s">
        <v>2558</v>
      </c>
      <c r="G993" t="s">
        <v>2559</v>
      </c>
      <c r="H993" s="55">
        <v>0</v>
      </c>
      <c r="I993" s="55">
        <v>0</v>
      </c>
      <c r="J993" s="55">
        <v>15180.87</v>
      </c>
      <c r="K993" s="55">
        <v>-15180.87</v>
      </c>
      <c r="L993" s="55">
        <v>0</v>
      </c>
      <c r="M993" s="55">
        <v>0</v>
      </c>
      <c r="N993" s="55">
        <v>16776.7</v>
      </c>
      <c r="O993" s="55">
        <v>-16776.7</v>
      </c>
      <c r="P993" s="1">
        <v>43</v>
      </c>
    </row>
    <row r="994" spans="1:16" ht="12.75">
      <c r="A994" t="s">
        <v>235</v>
      </c>
      <c r="B994" t="s">
        <v>2464</v>
      </c>
      <c r="C994" t="s">
        <v>2537</v>
      </c>
      <c r="D994" t="s">
        <v>2554</v>
      </c>
      <c r="E994" t="s">
        <v>2555</v>
      </c>
      <c r="F994" t="s">
        <v>2560</v>
      </c>
      <c r="G994" t="s">
        <v>2561</v>
      </c>
      <c r="H994" s="55">
        <v>0</v>
      </c>
      <c r="I994" s="55">
        <v>0</v>
      </c>
      <c r="J994" s="55">
        <v>0</v>
      </c>
      <c r="K994" s="55">
        <v>0</v>
      </c>
      <c r="L994" s="55">
        <v>0</v>
      </c>
      <c r="M994" s="55">
        <v>0</v>
      </c>
      <c r="N994" s="55">
        <v>0</v>
      </c>
      <c r="O994" s="55">
        <v>0</v>
      </c>
      <c r="P994" s="1">
        <v>43</v>
      </c>
    </row>
    <row r="995" spans="1:16" ht="12.75">
      <c r="A995" t="s">
        <v>235</v>
      </c>
      <c r="B995" t="s">
        <v>2464</v>
      </c>
      <c r="C995" t="s">
        <v>2537</v>
      </c>
      <c r="D995" t="s">
        <v>2554</v>
      </c>
      <c r="E995" t="s">
        <v>2555</v>
      </c>
      <c r="F995" t="s">
        <v>2562</v>
      </c>
      <c r="G995" t="s">
        <v>2563</v>
      </c>
      <c r="H995" s="55">
        <v>0</v>
      </c>
      <c r="I995" s="55">
        <v>0</v>
      </c>
      <c r="J995" s="55">
        <v>10229.03</v>
      </c>
      <c r="K995" s="55">
        <v>-10229.03</v>
      </c>
      <c r="L995" s="55">
        <v>0</v>
      </c>
      <c r="M995" s="55">
        <v>0</v>
      </c>
      <c r="N995" s="55">
        <v>5518.41</v>
      </c>
      <c r="O995" s="55">
        <v>-5518.41</v>
      </c>
      <c r="P995" s="1">
        <v>43</v>
      </c>
    </row>
    <row r="996" spans="1:16" ht="12.75">
      <c r="A996" t="s">
        <v>235</v>
      </c>
      <c r="B996" t="s">
        <v>2464</v>
      </c>
      <c r="C996" t="s">
        <v>2537</v>
      </c>
      <c r="D996" t="s">
        <v>2554</v>
      </c>
      <c r="E996" t="s">
        <v>2555</v>
      </c>
      <c r="F996" t="s">
        <v>2564</v>
      </c>
      <c r="G996" t="s">
        <v>2565</v>
      </c>
      <c r="H996" s="55">
        <v>0</v>
      </c>
      <c r="I996" s="55">
        <v>26224.42</v>
      </c>
      <c r="J996" s="55">
        <v>955891.15</v>
      </c>
      <c r="K996" s="55">
        <v>-929666.73</v>
      </c>
      <c r="L996" s="55">
        <v>0</v>
      </c>
      <c r="M996" s="55">
        <v>16943.21</v>
      </c>
      <c r="N996" s="55">
        <v>780226.56</v>
      </c>
      <c r="O996" s="55">
        <v>-763283.35</v>
      </c>
      <c r="P996" s="1">
        <v>43</v>
      </c>
    </row>
    <row r="997" spans="1:16" ht="12.75">
      <c r="A997" t="s">
        <v>235</v>
      </c>
      <c r="B997" t="s">
        <v>2464</v>
      </c>
      <c r="C997" t="s">
        <v>2537</v>
      </c>
      <c r="D997" t="s">
        <v>2554</v>
      </c>
      <c r="E997" t="s">
        <v>2555</v>
      </c>
      <c r="F997" t="s">
        <v>2566</v>
      </c>
      <c r="G997" t="s">
        <v>2567</v>
      </c>
      <c r="H997" s="55">
        <v>0</v>
      </c>
      <c r="I997" s="55">
        <v>1291</v>
      </c>
      <c r="J997" s="55">
        <v>190062.5</v>
      </c>
      <c r="K997" s="55">
        <v>-188771.5</v>
      </c>
      <c r="L997" s="55">
        <v>0</v>
      </c>
      <c r="M997" s="55">
        <v>2441.5</v>
      </c>
      <c r="N997" s="55">
        <v>177756.5</v>
      </c>
      <c r="O997" s="55">
        <v>-175315</v>
      </c>
      <c r="P997" s="1">
        <v>43</v>
      </c>
    </row>
    <row r="998" spans="1:16" ht="12.75">
      <c r="A998" t="s">
        <v>235</v>
      </c>
      <c r="B998" t="s">
        <v>2464</v>
      </c>
      <c r="C998" t="s">
        <v>2537</v>
      </c>
      <c r="D998" t="s">
        <v>2554</v>
      </c>
      <c r="E998" t="s">
        <v>2555</v>
      </c>
      <c r="F998" t="s">
        <v>2568</v>
      </c>
      <c r="G998" t="s">
        <v>2569</v>
      </c>
      <c r="H998" s="55">
        <v>0</v>
      </c>
      <c r="I998" s="55">
        <v>0</v>
      </c>
      <c r="J998" s="55">
        <v>2065835.65</v>
      </c>
      <c r="K998" s="55">
        <v>-2065835.65</v>
      </c>
      <c r="L998" s="55">
        <v>0</v>
      </c>
      <c r="M998" s="55">
        <v>0</v>
      </c>
      <c r="N998" s="55">
        <v>2084226.1</v>
      </c>
      <c r="O998" s="55">
        <v>-2084226.1</v>
      </c>
      <c r="P998" s="1">
        <v>43</v>
      </c>
    </row>
    <row r="999" spans="1:16" ht="12.75">
      <c r="A999" t="s">
        <v>235</v>
      </c>
      <c r="B999" t="s">
        <v>2464</v>
      </c>
      <c r="C999" t="s">
        <v>2537</v>
      </c>
      <c r="D999" t="s">
        <v>2554</v>
      </c>
      <c r="E999" t="s">
        <v>2555</v>
      </c>
      <c r="F999" t="s">
        <v>2570</v>
      </c>
      <c r="G999" t="s">
        <v>2571</v>
      </c>
      <c r="H999" s="55">
        <v>0</v>
      </c>
      <c r="I999" s="55">
        <v>0</v>
      </c>
      <c r="J999" s="55">
        <v>0</v>
      </c>
      <c r="K999" s="55">
        <v>0</v>
      </c>
      <c r="L999" s="55">
        <v>0</v>
      </c>
      <c r="M999" s="55">
        <v>0</v>
      </c>
      <c r="N999" s="55">
        <v>0</v>
      </c>
      <c r="O999" s="55">
        <v>0</v>
      </c>
      <c r="P999" s="1">
        <v>43</v>
      </c>
    </row>
    <row r="1000" spans="1:16" ht="12.75">
      <c r="A1000" t="s">
        <v>235</v>
      </c>
      <c r="B1000" t="s">
        <v>2464</v>
      </c>
      <c r="C1000" t="s">
        <v>2537</v>
      </c>
      <c r="D1000" t="s">
        <v>2554</v>
      </c>
      <c r="E1000" t="s">
        <v>2555</v>
      </c>
      <c r="F1000" t="s">
        <v>2572</v>
      </c>
      <c r="G1000" t="s">
        <v>2573</v>
      </c>
      <c r="H1000" s="55">
        <v>0</v>
      </c>
      <c r="I1000" s="55">
        <v>0</v>
      </c>
      <c r="J1000" s="55">
        <v>0</v>
      </c>
      <c r="K1000" s="55">
        <v>0</v>
      </c>
      <c r="L1000" s="55">
        <v>0</v>
      </c>
      <c r="M1000" s="55">
        <v>0</v>
      </c>
      <c r="N1000" s="55">
        <v>0</v>
      </c>
      <c r="O1000" s="55">
        <v>0</v>
      </c>
      <c r="P1000" s="1">
        <v>43</v>
      </c>
    </row>
    <row r="1001" spans="1:16" ht="12.75">
      <c r="A1001" t="s">
        <v>235</v>
      </c>
      <c r="B1001" t="s">
        <v>2464</v>
      </c>
      <c r="C1001" t="s">
        <v>2537</v>
      </c>
      <c r="D1001" t="s">
        <v>2554</v>
      </c>
      <c r="E1001" t="s">
        <v>2555</v>
      </c>
      <c r="F1001" t="s">
        <v>2574</v>
      </c>
      <c r="G1001" t="s">
        <v>2575</v>
      </c>
      <c r="H1001" s="55">
        <v>0</v>
      </c>
      <c r="I1001" s="55">
        <v>0</v>
      </c>
      <c r="J1001" s="55">
        <v>0</v>
      </c>
      <c r="K1001" s="55">
        <v>0</v>
      </c>
      <c r="L1001" s="55">
        <v>0</v>
      </c>
      <c r="M1001" s="55">
        <v>0</v>
      </c>
      <c r="N1001" s="55">
        <v>0</v>
      </c>
      <c r="O1001" s="55">
        <v>0</v>
      </c>
      <c r="P1001" s="1">
        <v>43</v>
      </c>
    </row>
    <row r="1002" spans="1:16" ht="12.75">
      <c r="A1002" t="s">
        <v>235</v>
      </c>
      <c r="B1002" t="s">
        <v>2464</v>
      </c>
      <c r="C1002" t="s">
        <v>2537</v>
      </c>
      <c r="D1002" t="s">
        <v>2554</v>
      </c>
      <c r="E1002" t="s">
        <v>2555</v>
      </c>
      <c r="F1002" t="s">
        <v>2576</v>
      </c>
      <c r="G1002" t="s">
        <v>2577</v>
      </c>
      <c r="H1002" s="55">
        <v>0</v>
      </c>
      <c r="I1002" s="55">
        <v>1734.79</v>
      </c>
      <c r="J1002" s="55">
        <v>229164.4</v>
      </c>
      <c r="K1002" s="55">
        <v>-227429.61</v>
      </c>
      <c r="L1002" s="55">
        <v>0</v>
      </c>
      <c r="M1002" s="55">
        <v>2974.19</v>
      </c>
      <c r="N1002" s="55">
        <v>164440.28</v>
      </c>
      <c r="O1002" s="55">
        <v>-161466.09</v>
      </c>
      <c r="P1002" s="1">
        <v>43</v>
      </c>
    </row>
    <row r="1003" spans="1:16" ht="12.75">
      <c r="A1003" t="s">
        <v>235</v>
      </c>
      <c r="B1003" t="s">
        <v>2464</v>
      </c>
      <c r="C1003" t="s">
        <v>2537</v>
      </c>
      <c r="D1003" t="s">
        <v>2554</v>
      </c>
      <c r="E1003" t="s">
        <v>2555</v>
      </c>
      <c r="F1003" t="s">
        <v>2578</v>
      </c>
      <c r="G1003" t="s">
        <v>2579</v>
      </c>
      <c r="H1003" s="55">
        <v>0</v>
      </c>
      <c r="I1003" s="55">
        <v>0</v>
      </c>
      <c r="J1003" s="55">
        <v>0</v>
      </c>
      <c r="K1003" s="55">
        <v>0</v>
      </c>
      <c r="L1003" s="55">
        <v>0</v>
      </c>
      <c r="M1003" s="55">
        <v>0</v>
      </c>
      <c r="N1003" s="55">
        <v>0</v>
      </c>
      <c r="O1003" s="55">
        <v>0</v>
      </c>
      <c r="P1003" s="1">
        <v>43</v>
      </c>
    </row>
    <row r="1004" spans="1:16" ht="12.75">
      <c r="A1004" t="s">
        <v>235</v>
      </c>
      <c r="B1004" t="s">
        <v>2464</v>
      </c>
      <c r="C1004" t="s">
        <v>2537</v>
      </c>
      <c r="D1004" t="s">
        <v>2554</v>
      </c>
      <c r="E1004" t="s">
        <v>2555</v>
      </c>
      <c r="F1004" t="s">
        <v>2580</v>
      </c>
      <c r="G1004" t="s">
        <v>2581</v>
      </c>
      <c r="H1004" s="55">
        <v>0</v>
      </c>
      <c r="I1004" s="55">
        <v>0</v>
      </c>
      <c r="J1004" s="55">
        <v>93308.87</v>
      </c>
      <c r="K1004" s="55">
        <v>-93308.87</v>
      </c>
      <c r="L1004" s="55">
        <v>0</v>
      </c>
      <c r="M1004" s="55">
        <v>0</v>
      </c>
      <c r="N1004" s="55">
        <v>99915.21</v>
      </c>
      <c r="O1004" s="55">
        <v>-99915.21</v>
      </c>
      <c r="P1004" s="1">
        <v>43</v>
      </c>
    </row>
    <row r="1005" spans="1:16" ht="12.75">
      <c r="A1005" t="s">
        <v>235</v>
      </c>
      <c r="B1005" t="s">
        <v>2464</v>
      </c>
      <c r="C1005" t="s">
        <v>2537</v>
      </c>
      <c r="D1005" t="s">
        <v>2554</v>
      </c>
      <c r="E1005" t="s">
        <v>2555</v>
      </c>
      <c r="F1005" t="s">
        <v>2582</v>
      </c>
      <c r="G1005" t="s">
        <v>2583</v>
      </c>
      <c r="H1005" s="55">
        <v>0</v>
      </c>
      <c r="I1005" s="55">
        <v>28.29</v>
      </c>
      <c r="J1005" s="55">
        <v>102907.63</v>
      </c>
      <c r="K1005" s="55">
        <v>-102879.34</v>
      </c>
      <c r="L1005" s="55">
        <v>0</v>
      </c>
      <c r="M1005" s="55">
        <v>0.01</v>
      </c>
      <c r="N1005" s="55">
        <v>818970.2</v>
      </c>
      <c r="O1005" s="55">
        <v>-818970.19</v>
      </c>
      <c r="P1005" s="1">
        <v>43</v>
      </c>
    </row>
    <row r="1006" spans="1:16" ht="12.75">
      <c r="A1006" t="s">
        <v>235</v>
      </c>
      <c r="B1006" t="s">
        <v>2464</v>
      </c>
      <c r="C1006" t="s">
        <v>2537</v>
      </c>
      <c r="D1006" t="s">
        <v>2554</v>
      </c>
      <c r="E1006" t="s">
        <v>2555</v>
      </c>
      <c r="F1006" t="s">
        <v>2584</v>
      </c>
      <c r="G1006" t="s">
        <v>2585</v>
      </c>
      <c r="H1006" s="55">
        <v>0</v>
      </c>
      <c r="I1006" s="55">
        <v>0</v>
      </c>
      <c r="J1006" s="55">
        <v>8832.95</v>
      </c>
      <c r="K1006" s="55">
        <v>-8832.95</v>
      </c>
      <c r="L1006" s="55">
        <v>0</v>
      </c>
      <c r="M1006" s="55">
        <v>0</v>
      </c>
      <c r="N1006" s="55">
        <v>9933.54</v>
      </c>
      <c r="O1006" s="55">
        <v>-9933.54</v>
      </c>
      <c r="P1006" s="1">
        <v>43</v>
      </c>
    </row>
    <row r="1007" spans="1:16" ht="12.75">
      <c r="A1007" t="s">
        <v>235</v>
      </c>
      <c r="B1007" t="s">
        <v>2464</v>
      </c>
      <c r="C1007" t="s">
        <v>2537</v>
      </c>
      <c r="D1007" t="s">
        <v>2554</v>
      </c>
      <c r="E1007" t="s">
        <v>2555</v>
      </c>
      <c r="F1007" t="s">
        <v>2586</v>
      </c>
      <c r="G1007" t="s">
        <v>2587</v>
      </c>
      <c r="H1007" s="55">
        <v>0</v>
      </c>
      <c r="I1007" s="55">
        <v>0</v>
      </c>
      <c r="J1007" s="55">
        <v>118465.78</v>
      </c>
      <c r="K1007" s="55">
        <v>-118465.78</v>
      </c>
      <c r="P1007" s="1">
        <v>43</v>
      </c>
    </row>
    <row r="1008" spans="1:16" ht="12.75">
      <c r="A1008" t="s">
        <v>235</v>
      </c>
      <c r="B1008" t="s">
        <v>2464</v>
      </c>
      <c r="C1008" t="s">
        <v>2537</v>
      </c>
      <c r="D1008" t="s">
        <v>2588</v>
      </c>
      <c r="E1008" t="s">
        <v>2589</v>
      </c>
      <c r="F1008" t="s">
        <v>2589</v>
      </c>
      <c r="G1008" t="s">
        <v>2590</v>
      </c>
      <c r="H1008" s="55">
        <v>0</v>
      </c>
      <c r="I1008" s="55">
        <v>0</v>
      </c>
      <c r="J1008" s="55">
        <v>0</v>
      </c>
      <c r="K1008" s="55">
        <v>0</v>
      </c>
      <c r="L1008" s="55">
        <v>0</v>
      </c>
      <c r="M1008" s="55">
        <v>0</v>
      </c>
      <c r="N1008" s="55">
        <v>0</v>
      </c>
      <c r="O1008" s="55">
        <v>0</v>
      </c>
      <c r="P1008" s="1">
        <v>43</v>
      </c>
    </row>
    <row r="1009" spans="1:16" ht="12.75">
      <c r="A1009" t="s">
        <v>235</v>
      </c>
      <c r="B1009" t="s">
        <v>2464</v>
      </c>
      <c r="C1009" t="s">
        <v>2537</v>
      </c>
      <c r="D1009" t="s">
        <v>2588</v>
      </c>
      <c r="E1009" t="s">
        <v>2591</v>
      </c>
      <c r="F1009" t="s">
        <v>2591</v>
      </c>
      <c r="G1009" t="s">
        <v>2592</v>
      </c>
      <c r="H1009" s="55">
        <v>0</v>
      </c>
      <c r="I1009" s="55">
        <v>0</v>
      </c>
      <c r="J1009" s="55">
        <v>0</v>
      </c>
      <c r="K1009" s="55">
        <v>0</v>
      </c>
      <c r="L1009" s="55">
        <v>0</v>
      </c>
      <c r="M1009" s="55">
        <v>0</v>
      </c>
      <c r="N1009" s="55">
        <v>0</v>
      </c>
      <c r="O1009" s="55">
        <v>0</v>
      </c>
      <c r="P1009" s="1">
        <v>43</v>
      </c>
    </row>
    <row r="1010" spans="1:16" ht="12.75">
      <c r="A1010" t="s">
        <v>235</v>
      </c>
      <c r="B1010" t="s">
        <v>2464</v>
      </c>
      <c r="C1010" t="s">
        <v>2537</v>
      </c>
      <c r="D1010" t="s">
        <v>2588</v>
      </c>
      <c r="E1010" t="s">
        <v>2593</v>
      </c>
      <c r="F1010" t="s">
        <v>2593</v>
      </c>
      <c r="G1010" t="s">
        <v>2594</v>
      </c>
      <c r="H1010" s="55">
        <v>0</v>
      </c>
      <c r="I1010" s="55">
        <v>0</v>
      </c>
      <c r="J1010" s="55">
        <v>0</v>
      </c>
      <c r="K1010" s="55">
        <v>0</v>
      </c>
      <c r="L1010" s="55">
        <v>0</v>
      </c>
      <c r="M1010" s="55">
        <v>0</v>
      </c>
      <c r="N1010" s="55">
        <v>0</v>
      </c>
      <c r="O1010" s="55">
        <v>0</v>
      </c>
      <c r="P1010" s="1">
        <v>43</v>
      </c>
    </row>
    <row r="1011" spans="1:16" ht="12.75">
      <c r="A1011" t="s">
        <v>235</v>
      </c>
      <c r="B1011" t="s">
        <v>2464</v>
      </c>
      <c r="C1011" t="s">
        <v>2537</v>
      </c>
      <c r="D1011" t="s">
        <v>2588</v>
      </c>
      <c r="E1011" t="s">
        <v>2595</v>
      </c>
      <c r="F1011" t="s">
        <v>2595</v>
      </c>
      <c r="G1011" t="s">
        <v>2596</v>
      </c>
      <c r="H1011" s="55">
        <v>0</v>
      </c>
      <c r="I1011" s="55">
        <v>0</v>
      </c>
      <c r="J1011" s="55">
        <v>0</v>
      </c>
      <c r="K1011" s="55">
        <v>0</v>
      </c>
      <c r="L1011" s="55">
        <v>0</v>
      </c>
      <c r="M1011" s="55">
        <v>0</v>
      </c>
      <c r="N1011" s="55">
        <v>0</v>
      </c>
      <c r="O1011" s="55">
        <v>0</v>
      </c>
      <c r="P1011" s="1">
        <v>43</v>
      </c>
    </row>
    <row r="1012" spans="1:16" ht="12.75">
      <c r="A1012" t="s">
        <v>235</v>
      </c>
      <c r="B1012" t="s">
        <v>2464</v>
      </c>
      <c r="C1012" t="s">
        <v>2537</v>
      </c>
      <c r="D1012" t="s">
        <v>2597</v>
      </c>
      <c r="E1012" t="s">
        <v>2598</v>
      </c>
      <c r="F1012" t="s">
        <v>2598</v>
      </c>
      <c r="G1012" t="s">
        <v>2599</v>
      </c>
      <c r="H1012" s="55">
        <v>0</v>
      </c>
      <c r="I1012" s="55">
        <v>0</v>
      </c>
      <c r="J1012" s="55">
        <v>0</v>
      </c>
      <c r="K1012" s="55">
        <v>0</v>
      </c>
      <c r="L1012" s="55">
        <v>0</v>
      </c>
      <c r="M1012" s="55">
        <v>0</v>
      </c>
      <c r="N1012" s="55">
        <v>0</v>
      </c>
      <c r="O1012" s="55">
        <v>0</v>
      </c>
      <c r="P1012" s="1">
        <v>43</v>
      </c>
    </row>
    <row r="1013" spans="1:16" ht="12.75">
      <c r="A1013" t="s">
        <v>235</v>
      </c>
      <c r="B1013" t="s">
        <v>2464</v>
      </c>
      <c r="C1013" t="s">
        <v>2537</v>
      </c>
      <c r="D1013" t="s">
        <v>2597</v>
      </c>
      <c r="E1013" t="s">
        <v>2600</v>
      </c>
      <c r="F1013" t="s">
        <v>2600</v>
      </c>
      <c r="G1013" t="s">
        <v>2601</v>
      </c>
      <c r="H1013" s="55">
        <v>0</v>
      </c>
      <c r="I1013" s="55">
        <v>0</v>
      </c>
      <c r="J1013" s="55">
        <v>0</v>
      </c>
      <c r="K1013" s="55">
        <v>0</v>
      </c>
      <c r="L1013" s="55">
        <v>0</v>
      </c>
      <c r="M1013" s="55">
        <v>0</v>
      </c>
      <c r="N1013" s="55">
        <v>0</v>
      </c>
      <c r="O1013" s="55">
        <v>0</v>
      </c>
      <c r="P1013" s="1">
        <v>43</v>
      </c>
    </row>
    <row r="1014" spans="1:16" ht="12.75">
      <c r="A1014" t="s">
        <v>235</v>
      </c>
      <c r="B1014" t="s">
        <v>2464</v>
      </c>
      <c r="C1014" t="s">
        <v>2537</v>
      </c>
      <c r="D1014" t="s">
        <v>2597</v>
      </c>
      <c r="E1014" t="s">
        <v>2602</v>
      </c>
      <c r="F1014" t="s">
        <v>2602</v>
      </c>
      <c r="G1014" t="s">
        <v>2603</v>
      </c>
      <c r="H1014" s="55">
        <v>0</v>
      </c>
      <c r="I1014" s="55">
        <v>0</v>
      </c>
      <c r="J1014" s="55">
        <v>0</v>
      </c>
      <c r="K1014" s="55">
        <v>0</v>
      </c>
      <c r="L1014" s="55">
        <v>0</v>
      </c>
      <c r="M1014" s="55">
        <v>0</v>
      </c>
      <c r="N1014" s="55">
        <v>0</v>
      </c>
      <c r="O1014" s="55">
        <v>0</v>
      </c>
      <c r="P1014" s="1">
        <v>43</v>
      </c>
    </row>
    <row r="1015" spans="1:16" ht="12.75">
      <c r="A1015" t="s">
        <v>235</v>
      </c>
      <c r="B1015" t="s">
        <v>2464</v>
      </c>
      <c r="C1015" t="s">
        <v>2537</v>
      </c>
      <c r="D1015" t="s">
        <v>2604</v>
      </c>
      <c r="E1015" t="s">
        <v>2605</v>
      </c>
      <c r="F1015" t="s">
        <v>2605</v>
      </c>
      <c r="G1015" t="s">
        <v>2606</v>
      </c>
      <c r="H1015" s="55">
        <v>0</v>
      </c>
      <c r="I1015" s="55">
        <v>0</v>
      </c>
      <c r="J1015" s="55">
        <v>0</v>
      </c>
      <c r="K1015" s="55">
        <v>0</v>
      </c>
      <c r="L1015" s="55">
        <v>0</v>
      </c>
      <c r="M1015" s="55">
        <v>0</v>
      </c>
      <c r="N1015" s="55">
        <v>0</v>
      </c>
      <c r="O1015" s="55">
        <v>0</v>
      </c>
      <c r="P1015" s="1">
        <v>43</v>
      </c>
    </row>
    <row r="1016" spans="1:16" ht="12.75">
      <c r="A1016" t="s">
        <v>235</v>
      </c>
      <c r="B1016" t="s">
        <v>2464</v>
      </c>
      <c r="C1016" t="s">
        <v>2537</v>
      </c>
      <c r="D1016" t="s">
        <v>2604</v>
      </c>
      <c r="E1016" t="s">
        <v>2607</v>
      </c>
      <c r="F1016" t="s">
        <v>2607</v>
      </c>
      <c r="G1016" t="s">
        <v>2608</v>
      </c>
      <c r="H1016" s="55">
        <v>0</v>
      </c>
      <c r="I1016" s="55">
        <v>0</v>
      </c>
      <c r="J1016" s="55">
        <v>0</v>
      </c>
      <c r="K1016" s="55">
        <v>0</v>
      </c>
      <c r="L1016" s="55">
        <v>0</v>
      </c>
      <c r="M1016" s="55">
        <v>0</v>
      </c>
      <c r="N1016" s="55">
        <v>0</v>
      </c>
      <c r="O1016" s="55">
        <v>0</v>
      </c>
      <c r="P1016" s="1">
        <v>43</v>
      </c>
    </row>
    <row r="1017" spans="1:16" ht="12.75">
      <c r="A1017" t="s">
        <v>235</v>
      </c>
      <c r="B1017" t="s">
        <v>2464</v>
      </c>
      <c r="C1017" t="s">
        <v>2609</v>
      </c>
      <c r="D1017" t="s">
        <v>2610</v>
      </c>
      <c r="E1017" t="s">
        <v>2611</v>
      </c>
      <c r="F1017" t="s">
        <v>2612</v>
      </c>
      <c r="G1017" t="s">
        <v>2613</v>
      </c>
      <c r="H1017" s="55">
        <v>0</v>
      </c>
      <c r="I1017" s="55">
        <v>0</v>
      </c>
      <c r="J1017" s="55">
        <v>89280.53</v>
      </c>
      <c r="K1017" s="55">
        <v>-89280.53</v>
      </c>
      <c r="L1017" s="55">
        <v>0</v>
      </c>
      <c r="M1017" s="55">
        <v>0</v>
      </c>
      <c r="N1017" s="55">
        <v>89062.04</v>
      </c>
      <c r="O1017" s="55">
        <v>-89062.04</v>
      </c>
      <c r="P1017" s="1">
        <v>43</v>
      </c>
    </row>
    <row r="1018" spans="1:16" ht="12.75">
      <c r="A1018" t="s">
        <v>235</v>
      </c>
      <c r="B1018" t="s">
        <v>2464</v>
      </c>
      <c r="C1018" t="s">
        <v>2609</v>
      </c>
      <c r="D1018" t="s">
        <v>2610</v>
      </c>
      <c r="E1018" t="s">
        <v>2611</v>
      </c>
      <c r="F1018" t="s">
        <v>2614</v>
      </c>
      <c r="G1018" t="s">
        <v>2615</v>
      </c>
      <c r="H1018" s="55">
        <v>0</v>
      </c>
      <c r="I1018" s="55">
        <v>0</v>
      </c>
      <c r="J1018" s="55">
        <v>31548110.16</v>
      </c>
      <c r="K1018" s="55">
        <v>-31548110.16</v>
      </c>
      <c r="L1018" s="55">
        <v>0</v>
      </c>
      <c r="M1018" s="55">
        <v>0</v>
      </c>
      <c r="N1018" s="55">
        <v>175723.98</v>
      </c>
      <c r="O1018" s="55">
        <v>-175723.98</v>
      </c>
      <c r="P1018" s="1">
        <v>43</v>
      </c>
    </row>
    <row r="1019" spans="1:16" ht="12.75">
      <c r="A1019" t="s">
        <v>235</v>
      </c>
      <c r="B1019" t="s">
        <v>2464</v>
      </c>
      <c r="C1019" t="s">
        <v>2609</v>
      </c>
      <c r="D1019" t="s">
        <v>2610</v>
      </c>
      <c r="E1019" t="s">
        <v>2611</v>
      </c>
      <c r="F1019" t="s">
        <v>2616</v>
      </c>
      <c r="G1019" t="s">
        <v>2617</v>
      </c>
      <c r="H1019" s="55">
        <v>0</v>
      </c>
      <c r="I1019" s="55">
        <v>0</v>
      </c>
      <c r="J1019" s="55">
        <v>0</v>
      </c>
      <c r="K1019" s="55">
        <v>0</v>
      </c>
      <c r="L1019" s="55">
        <v>0</v>
      </c>
      <c r="M1019" s="55">
        <v>0</v>
      </c>
      <c r="N1019" s="55">
        <v>437473.14</v>
      </c>
      <c r="O1019" s="55">
        <v>-437473.14</v>
      </c>
      <c r="P1019" s="1">
        <v>43</v>
      </c>
    </row>
    <row r="1020" spans="1:16" ht="12.75">
      <c r="A1020" t="s">
        <v>235</v>
      </c>
      <c r="B1020" t="s">
        <v>2464</v>
      </c>
      <c r="C1020" t="s">
        <v>2609</v>
      </c>
      <c r="D1020" t="s">
        <v>2610</v>
      </c>
      <c r="E1020" t="s">
        <v>2611</v>
      </c>
      <c r="F1020" t="s">
        <v>2618</v>
      </c>
      <c r="G1020" t="s">
        <v>2619</v>
      </c>
      <c r="H1020" s="55">
        <v>0</v>
      </c>
      <c r="I1020" s="55">
        <v>0</v>
      </c>
      <c r="J1020" s="55">
        <v>0</v>
      </c>
      <c r="K1020" s="55">
        <v>0</v>
      </c>
      <c r="L1020" s="55">
        <v>0</v>
      </c>
      <c r="M1020" s="55">
        <v>0</v>
      </c>
      <c r="N1020" s="55">
        <v>30884755.96</v>
      </c>
      <c r="O1020" s="55">
        <v>-30884755.96</v>
      </c>
      <c r="P1020" s="1">
        <v>43</v>
      </c>
    </row>
    <row r="1021" spans="1:16" ht="12.75">
      <c r="A1021" t="s">
        <v>235</v>
      </c>
      <c r="B1021" t="s">
        <v>2464</v>
      </c>
      <c r="C1021" t="s">
        <v>2609</v>
      </c>
      <c r="D1021" t="s">
        <v>2610</v>
      </c>
      <c r="E1021" t="s">
        <v>2611</v>
      </c>
      <c r="F1021" t="s">
        <v>2620</v>
      </c>
      <c r="G1021" t="s">
        <v>2621</v>
      </c>
      <c r="H1021" s="55">
        <v>0</v>
      </c>
      <c r="I1021" s="55">
        <v>0</v>
      </c>
      <c r="J1021" s="55">
        <v>0</v>
      </c>
      <c r="K1021" s="55">
        <v>0</v>
      </c>
      <c r="L1021" s="55">
        <v>0</v>
      </c>
      <c r="M1021" s="55">
        <v>0</v>
      </c>
      <c r="N1021" s="55">
        <v>0</v>
      </c>
      <c r="O1021" s="55">
        <v>0</v>
      </c>
      <c r="P1021" s="1">
        <v>43</v>
      </c>
    </row>
    <row r="1022" spans="1:16" ht="12.75">
      <c r="A1022" t="s">
        <v>235</v>
      </c>
      <c r="B1022" t="s">
        <v>2464</v>
      </c>
      <c r="C1022" t="s">
        <v>2609</v>
      </c>
      <c r="D1022" t="s">
        <v>2610</v>
      </c>
      <c r="E1022" t="s">
        <v>2611</v>
      </c>
      <c r="F1022" t="s">
        <v>2622</v>
      </c>
      <c r="G1022" t="s">
        <v>2623</v>
      </c>
      <c r="H1022" s="55">
        <v>0</v>
      </c>
      <c r="I1022" s="55">
        <v>0</v>
      </c>
      <c r="J1022" s="55">
        <v>1010585.19</v>
      </c>
      <c r="K1022" s="55">
        <v>-1010585.19</v>
      </c>
      <c r="L1022" s="55">
        <v>0</v>
      </c>
      <c r="M1022" s="55">
        <v>0</v>
      </c>
      <c r="N1022" s="55">
        <v>199625.72</v>
      </c>
      <c r="O1022" s="55">
        <v>-199625.72</v>
      </c>
      <c r="P1022" s="1">
        <v>43</v>
      </c>
    </row>
    <row r="1023" spans="1:16" ht="12.75">
      <c r="A1023" t="s">
        <v>235</v>
      </c>
      <c r="B1023" t="s">
        <v>2464</v>
      </c>
      <c r="C1023" t="s">
        <v>2609</v>
      </c>
      <c r="D1023" t="s">
        <v>2610</v>
      </c>
      <c r="E1023" t="s">
        <v>2611</v>
      </c>
      <c r="F1023" t="s">
        <v>2624</v>
      </c>
      <c r="G1023" t="s">
        <v>2625</v>
      </c>
      <c r="H1023" s="55">
        <v>0</v>
      </c>
      <c r="I1023" s="55">
        <v>0</v>
      </c>
      <c r="J1023" s="55">
        <v>0</v>
      </c>
      <c r="K1023" s="55">
        <v>0</v>
      </c>
      <c r="L1023" s="55">
        <v>0</v>
      </c>
      <c r="M1023" s="55">
        <v>0</v>
      </c>
      <c r="N1023" s="55">
        <v>0</v>
      </c>
      <c r="O1023" s="55">
        <v>0</v>
      </c>
      <c r="P1023" s="1">
        <v>43</v>
      </c>
    </row>
    <row r="1024" spans="1:16" ht="12.75">
      <c r="A1024" t="s">
        <v>235</v>
      </c>
      <c r="B1024" t="s">
        <v>2464</v>
      </c>
      <c r="C1024" t="s">
        <v>2609</v>
      </c>
      <c r="D1024" t="s">
        <v>2610</v>
      </c>
      <c r="E1024" t="s">
        <v>2611</v>
      </c>
      <c r="F1024" t="s">
        <v>2626</v>
      </c>
      <c r="G1024" t="s">
        <v>2627</v>
      </c>
      <c r="H1024" s="55">
        <v>0</v>
      </c>
      <c r="I1024" s="55">
        <v>0</v>
      </c>
      <c r="J1024" s="55">
        <v>0</v>
      </c>
      <c r="K1024" s="55">
        <v>0</v>
      </c>
      <c r="L1024" s="55">
        <v>0</v>
      </c>
      <c r="M1024" s="55">
        <v>0</v>
      </c>
      <c r="N1024" s="55">
        <v>30460504.5</v>
      </c>
      <c r="O1024" s="55">
        <v>-30460504.5</v>
      </c>
      <c r="P1024" s="1">
        <v>43</v>
      </c>
    </row>
    <row r="1025" spans="1:16" ht="12.75">
      <c r="A1025" t="s">
        <v>235</v>
      </c>
      <c r="B1025" t="s">
        <v>2464</v>
      </c>
      <c r="C1025" t="s">
        <v>2609</v>
      </c>
      <c r="D1025" t="s">
        <v>2610</v>
      </c>
      <c r="E1025" t="s">
        <v>2611</v>
      </c>
      <c r="F1025" t="s">
        <v>2628</v>
      </c>
      <c r="G1025" t="s">
        <v>2629</v>
      </c>
      <c r="H1025" s="55">
        <v>0</v>
      </c>
      <c r="I1025" s="55">
        <v>0</v>
      </c>
      <c r="J1025" s="55">
        <v>4678271.16</v>
      </c>
      <c r="K1025" s="55">
        <v>-4678271.16</v>
      </c>
      <c r="L1025" s="55">
        <v>0</v>
      </c>
      <c r="M1025" s="55">
        <v>24036.7</v>
      </c>
      <c r="N1025" s="55">
        <v>3233820.95</v>
      </c>
      <c r="O1025" s="55">
        <v>-3209784.25</v>
      </c>
      <c r="P1025" s="1">
        <v>43</v>
      </c>
    </row>
    <row r="1026" spans="1:16" ht="12.75">
      <c r="A1026" t="s">
        <v>235</v>
      </c>
      <c r="B1026" t="s">
        <v>2464</v>
      </c>
      <c r="C1026" t="s">
        <v>2609</v>
      </c>
      <c r="D1026" t="s">
        <v>2610</v>
      </c>
      <c r="E1026" t="s">
        <v>2611</v>
      </c>
      <c r="F1026" t="s">
        <v>2630</v>
      </c>
      <c r="G1026" t="s">
        <v>2631</v>
      </c>
      <c r="H1026" s="55">
        <v>0</v>
      </c>
      <c r="I1026" s="55">
        <v>0</v>
      </c>
      <c r="J1026" s="55">
        <v>0</v>
      </c>
      <c r="K1026" s="55">
        <v>0</v>
      </c>
      <c r="L1026" s="55">
        <v>0</v>
      </c>
      <c r="M1026" s="55">
        <v>0</v>
      </c>
      <c r="N1026" s="55">
        <v>0</v>
      </c>
      <c r="O1026" s="55">
        <v>0</v>
      </c>
      <c r="P1026" s="1">
        <v>43</v>
      </c>
    </row>
    <row r="1027" spans="1:16" ht="12.75">
      <c r="A1027" t="s">
        <v>235</v>
      </c>
      <c r="B1027" t="s">
        <v>2464</v>
      </c>
      <c r="C1027" t="s">
        <v>2609</v>
      </c>
      <c r="D1027" t="s">
        <v>2610</v>
      </c>
      <c r="E1027" t="s">
        <v>2611</v>
      </c>
      <c r="F1027" t="s">
        <v>2632</v>
      </c>
      <c r="G1027" t="s">
        <v>2633</v>
      </c>
      <c r="H1027" s="55">
        <v>0</v>
      </c>
      <c r="I1027" s="55">
        <v>0</v>
      </c>
      <c r="J1027" s="55">
        <v>0</v>
      </c>
      <c r="K1027" s="55">
        <v>0</v>
      </c>
      <c r="L1027" s="55">
        <v>0</v>
      </c>
      <c r="M1027" s="55">
        <v>0</v>
      </c>
      <c r="N1027" s="55">
        <v>0</v>
      </c>
      <c r="O1027" s="55">
        <v>0</v>
      </c>
      <c r="P1027" s="1">
        <v>43</v>
      </c>
    </row>
    <row r="1028" spans="1:16" ht="12.75">
      <c r="A1028" t="s">
        <v>235</v>
      </c>
      <c r="B1028" t="s">
        <v>2464</v>
      </c>
      <c r="C1028" t="s">
        <v>2609</v>
      </c>
      <c r="D1028" t="s">
        <v>2610</v>
      </c>
      <c r="E1028" t="s">
        <v>2611</v>
      </c>
      <c r="F1028" t="s">
        <v>2634</v>
      </c>
      <c r="G1028" t="s">
        <v>2635</v>
      </c>
      <c r="H1028" s="55">
        <v>0</v>
      </c>
      <c r="I1028" s="55">
        <v>0</v>
      </c>
      <c r="J1028" s="55">
        <v>0</v>
      </c>
      <c r="K1028" s="55">
        <v>0</v>
      </c>
      <c r="L1028" s="55">
        <v>0</v>
      </c>
      <c r="M1028" s="55">
        <v>0</v>
      </c>
      <c r="N1028" s="55">
        <v>0</v>
      </c>
      <c r="O1028" s="55">
        <v>0</v>
      </c>
      <c r="P1028" s="1">
        <v>43</v>
      </c>
    </row>
    <row r="1029" spans="1:16" ht="12.75">
      <c r="A1029" t="s">
        <v>235</v>
      </c>
      <c r="B1029" t="s">
        <v>2464</v>
      </c>
      <c r="C1029" t="s">
        <v>2609</v>
      </c>
      <c r="D1029" t="s">
        <v>2610</v>
      </c>
      <c r="E1029" t="s">
        <v>2611</v>
      </c>
      <c r="F1029" t="s">
        <v>2636</v>
      </c>
      <c r="G1029" t="s">
        <v>2637</v>
      </c>
      <c r="H1029" s="55">
        <v>0</v>
      </c>
      <c r="I1029" s="55">
        <v>0</v>
      </c>
      <c r="J1029" s="55">
        <v>25000</v>
      </c>
      <c r="K1029" s="55">
        <v>-25000</v>
      </c>
      <c r="L1029" s="55">
        <v>0</v>
      </c>
      <c r="M1029" s="55">
        <v>0</v>
      </c>
      <c r="N1029" s="55">
        <v>25000</v>
      </c>
      <c r="O1029" s="55">
        <v>-25000</v>
      </c>
      <c r="P1029" s="1">
        <v>43</v>
      </c>
    </row>
    <row r="1030" spans="1:16" ht="12.75">
      <c r="A1030" t="s">
        <v>235</v>
      </c>
      <c r="B1030" t="s">
        <v>2464</v>
      </c>
      <c r="C1030" t="s">
        <v>2609</v>
      </c>
      <c r="D1030" t="s">
        <v>2610</v>
      </c>
      <c r="E1030" t="s">
        <v>2638</v>
      </c>
      <c r="F1030" t="s">
        <v>2639</v>
      </c>
      <c r="G1030" t="s">
        <v>2640</v>
      </c>
      <c r="H1030" s="55">
        <v>0</v>
      </c>
      <c r="I1030" s="55">
        <v>0</v>
      </c>
      <c r="J1030" s="55">
        <v>55876507</v>
      </c>
      <c r="K1030" s="55">
        <v>-55876507</v>
      </c>
      <c r="L1030" s="55">
        <v>0</v>
      </c>
      <c r="M1030" s="55">
        <v>0</v>
      </c>
      <c r="N1030" s="55">
        <v>96713584.68</v>
      </c>
      <c r="O1030" s="55">
        <v>-96713584.68</v>
      </c>
      <c r="P1030" s="1">
        <v>43</v>
      </c>
    </row>
    <row r="1031" spans="1:16" ht="12.75">
      <c r="A1031" t="s">
        <v>235</v>
      </c>
      <c r="B1031" t="s">
        <v>2464</v>
      </c>
      <c r="C1031" t="s">
        <v>2609</v>
      </c>
      <c r="D1031" t="s">
        <v>2610</v>
      </c>
      <c r="E1031" t="s">
        <v>2638</v>
      </c>
      <c r="F1031" t="s">
        <v>2641</v>
      </c>
      <c r="G1031" t="s">
        <v>2642</v>
      </c>
      <c r="H1031" s="55">
        <v>0</v>
      </c>
      <c r="I1031" s="55">
        <v>0</v>
      </c>
      <c r="J1031" s="55">
        <v>845355.06</v>
      </c>
      <c r="K1031" s="55">
        <v>-845355.06</v>
      </c>
      <c r="L1031" s="55">
        <v>0</v>
      </c>
      <c r="M1031" s="55">
        <v>0</v>
      </c>
      <c r="N1031" s="55">
        <v>200000</v>
      </c>
      <c r="O1031" s="55">
        <v>-200000</v>
      </c>
      <c r="P1031" s="1">
        <v>43</v>
      </c>
    </row>
    <row r="1032" spans="1:16" ht="12.75">
      <c r="A1032" t="s">
        <v>235</v>
      </c>
      <c r="B1032" t="s">
        <v>2464</v>
      </c>
      <c r="C1032" t="s">
        <v>2609</v>
      </c>
      <c r="D1032" t="s">
        <v>2610</v>
      </c>
      <c r="E1032" t="s">
        <v>2638</v>
      </c>
      <c r="F1032" t="s">
        <v>2643</v>
      </c>
      <c r="G1032" t="s">
        <v>2644</v>
      </c>
      <c r="H1032" s="55">
        <v>0</v>
      </c>
      <c r="I1032" s="55">
        <v>0</v>
      </c>
      <c r="J1032" s="55">
        <v>0</v>
      </c>
      <c r="K1032" s="55">
        <v>0</v>
      </c>
      <c r="L1032" s="55">
        <v>0</v>
      </c>
      <c r="M1032" s="55">
        <v>391810.11</v>
      </c>
      <c r="N1032" s="55">
        <v>1202872.71</v>
      </c>
      <c r="O1032" s="55">
        <v>-811062.6</v>
      </c>
      <c r="P1032" s="1">
        <v>43</v>
      </c>
    </row>
    <row r="1033" spans="1:16" ht="12.75">
      <c r="A1033" t="s">
        <v>235</v>
      </c>
      <c r="B1033" t="s">
        <v>2464</v>
      </c>
      <c r="C1033" t="s">
        <v>2609</v>
      </c>
      <c r="D1033" t="s">
        <v>2610</v>
      </c>
      <c r="E1033" t="s">
        <v>2638</v>
      </c>
      <c r="F1033" t="s">
        <v>2645</v>
      </c>
      <c r="G1033" t="s">
        <v>2646</v>
      </c>
      <c r="H1033" s="55">
        <v>0</v>
      </c>
      <c r="I1033" s="55">
        <v>0</v>
      </c>
      <c r="J1033" s="55">
        <v>37554.1</v>
      </c>
      <c r="K1033" s="55">
        <v>-37554.1</v>
      </c>
      <c r="L1033" s="55">
        <v>0</v>
      </c>
      <c r="M1033" s="55">
        <v>0</v>
      </c>
      <c r="N1033" s="55">
        <v>24151.18</v>
      </c>
      <c r="O1033" s="55">
        <v>-24151.18</v>
      </c>
      <c r="P1033" s="1">
        <v>43</v>
      </c>
    </row>
    <row r="1034" spans="1:16" ht="12.75">
      <c r="A1034" t="s">
        <v>235</v>
      </c>
      <c r="B1034" t="s">
        <v>2464</v>
      </c>
      <c r="C1034" t="s">
        <v>2609</v>
      </c>
      <c r="D1034" t="s">
        <v>2610</v>
      </c>
      <c r="E1034" t="s">
        <v>2638</v>
      </c>
      <c r="F1034" t="s">
        <v>2647</v>
      </c>
      <c r="G1034" t="s">
        <v>2648</v>
      </c>
      <c r="H1034" s="55">
        <v>0</v>
      </c>
      <c r="I1034" s="55">
        <v>0</v>
      </c>
      <c r="J1034" s="55">
        <v>0</v>
      </c>
      <c r="K1034" s="55">
        <v>0</v>
      </c>
      <c r="L1034" s="55">
        <v>0</v>
      </c>
      <c r="M1034" s="55">
        <v>0</v>
      </c>
      <c r="N1034" s="55">
        <v>43568.25</v>
      </c>
      <c r="O1034" s="55">
        <v>-43568.25</v>
      </c>
      <c r="P1034" s="1">
        <v>43</v>
      </c>
    </row>
    <row r="1035" spans="1:16" ht="12.75">
      <c r="A1035" t="s">
        <v>235</v>
      </c>
      <c r="B1035" t="s">
        <v>2464</v>
      </c>
      <c r="C1035" t="s">
        <v>2609</v>
      </c>
      <c r="D1035" t="s">
        <v>2610</v>
      </c>
      <c r="E1035" t="s">
        <v>2638</v>
      </c>
      <c r="F1035" t="s">
        <v>2649</v>
      </c>
      <c r="G1035" t="s">
        <v>2650</v>
      </c>
      <c r="H1035" s="55">
        <v>0</v>
      </c>
      <c r="I1035" s="55">
        <v>14023.65</v>
      </c>
      <c r="J1035" s="55">
        <v>1005552.55</v>
      </c>
      <c r="K1035" s="55">
        <v>-991528.9</v>
      </c>
      <c r="L1035" s="55">
        <v>0</v>
      </c>
      <c r="M1035" s="55">
        <v>29907.63</v>
      </c>
      <c r="N1035" s="55">
        <v>1113895.36</v>
      </c>
      <c r="O1035" s="55">
        <v>-1083987.73</v>
      </c>
      <c r="P1035" s="1">
        <v>43</v>
      </c>
    </row>
    <row r="1036" spans="1:16" ht="12.75">
      <c r="A1036" t="s">
        <v>235</v>
      </c>
      <c r="B1036" t="s">
        <v>2464</v>
      </c>
      <c r="C1036" t="s">
        <v>2609</v>
      </c>
      <c r="D1036" t="s">
        <v>2610</v>
      </c>
      <c r="E1036" t="s">
        <v>2638</v>
      </c>
      <c r="F1036" t="s">
        <v>2651</v>
      </c>
      <c r="G1036" t="s">
        <v>2652</v>
      </c>
      <c r="H1036" s="55">
        <v>0</v>
      </c>
      <c r="I1036" s="55">
        <v>0</v>
      </c>
      <c r="J1036" s="55">
        <v>0</v>
      </c>
      <c r="K1036" s="55">
        <v>0</v>
      </c>
      <c r="L1036" s="55">
        <v>0</v>
      </c>
      <c r="M1036" s="55">
        <v>0</v>
      </c>
      <c r="N1036" s="55">
        <v>24207.81</v>
      </c>
      <c r="O1036" s="55">
        <v>-24207.81</v>
      </c>
      <c r="P1036" s="1">
        <v>43</v>
      </c>
    </row>
    <row r="1037" spans="1:16" ht="12.75">
      <c r="A1037" t="s">
        <v>235</v>
      </c>
      <c r="B1037" t="s">
        <v>2464</v>
      </c>
      <c r="C1037" t="s">
        <v>2609</v>
      </c>
      <c r="D1037" t="s">
        <v>2610</v>
      </c>
      <c r="E1037" t="s">
        <v>2638</v>
      </c>
      <c r="F1037" t="s">
        <v>2653</v>
      </c>
      <c r="G1037" t="s">
        <v>2654</v>
      </c>
      <c r="H1037" s="55">
        <v>0</v>
      </c>
      <c r="I1037" s="55">
        <v>0</v>
      </c>
      <c r="J1037" s="55">
        <v>0</v>
      </c>
      <c r="K1037" s="55">
        <v>0</v>
      </c>
      <c r="L1037" s="55">
        <v>0</v>
      </c>
      <c r="M1037" s="55">
        <v>0</v>
      </c>
      <c r="N1037" s="55">
        <v>0</v>
      </c>
      <c r="O1037" s="55">
        <v>0</v>
      </c>
      <c r="P1037" s="1">
        <v>43</v>
      </c>
    </row>
    <row r="1038" spans="1:16" ht="12.75">
      <c r="A1038" t="s">
        <v>235</v>
      </c>
      <c r="B1038" t="s">
        <v>2464</v>
      </c>
      <c r="C1038" t="s">
        <v>2609</v>
      </c>
      <c r="D1038" t="s">
        <v>2610</v>
      </c>
      <c r="E1038" t="s">
        <v>2638</v>
      </c>
      <c r="F1038" t="s">
        <v>2655</v>
      </c>
      <c r="G1038" t="s">
        <v>2656</v>
      </c>
      <c r="H1038" s="55">
        <v>0</v>
      </c>
      <c r="I1038" s="55">
        <v>0</v>
      </c>
      <c r="J1038" s="55">
        <v>2792623.09</v>
      </c>
      <c r="K1038" s="55">
        <v>-2792623.09</v>
      </c>
      <c r="L1038" s="55">
        <v>0</v>
      </c>
      <c r="M1038" s="55">
        <v>0</v>
      </c>
      <c r="N1038" s="55">
        <v>501645.57</v>
      </c>
      <c r="O1038" s="55">
        <v>-501645.57</v>
      </c>
      <c r="P1038" s="1">
        <v>43</v>
      </c>
    </row>
    <row r="1039" spans="1:16" ht="12.75">
      <c r="A1039" t="s">
        <v>235</v>
      </c>
      <c r="B1039" t="s">
        <v>2464</v>
      </c>
      <c r="C1039" t="s">
        <v>2609</v>
      </c>
      <c r="D1039" t="s">
        <v>2610</v>
      </c>
      <c r="E1039" t="s">
        <v>2638</v>
      </c>
      <c r="F1039" t="s">
        <v>2657</v>
      </c>
      <c r="G1039" t="s">
        <v>2658</v>
      </c>
      <c r="H1039" s="55">
        <v>0</v>
      </c>
      <c r="I1039" s="55">
        <v>0</v>
      </c>
      <c r="J1039" s="55">
        <v>0</v>
      </c>
      <c r="K1039" s="55">
        <v>0</v>
      </c>
      <c r="L1039" s="55">
        <v>0</v>
      </c>
      <c r="M1039" s="55">
        <v>0</v>
      </c>
      <c r="N1039" s="55">
        <v>0</v>
      </c>
      <c r="O1039" s="55">
        <v>0</v>
      </c>
      <c r="P1039" s="1">
        <v>43</v>
      </c>
    </row>
    <row r="1040" spans="1:16" ht="12.75">
      <c r="A1040" t="s">
        <v>235</v>
      </c>
      <c r="B1040" t="s">
        <v>2464</v>
      </c>
      <c r="C1040" t="s">
        <v>2609</v>
      </c>
      <c r="D1040" t="s">
        <v>2610</v>
      </c>
      <c r="E1040" t="s">
        <v>2638</v>
      </c>
      <c r="F1040" t="s">
        <v>2659</v>
      </c>
      <c r="G1040" t="s">
        <v>2660</v>
      </c>
      <c r="H1040" s="55">
        <v>0</v>
      </c>
      <c r="I1040" s="55">
        <v>0</v>
      </c>
      <c r="J1040" s="55">
        <v>35481.88</v>
      </c>
      <c r="K1040" s="55">
        <v>-35481.88</v>
      </c>
      <c r="L1040" s="55">
        <v>0</v>
      </c>
      <c r="M1040" s="55">
        <v>0</v>
      </c>
      <c r="N1040" s="55">
        <v>0</v>
      </c>
      <c r="O1040" s="55">
        <v>0</v>
      </c>
      <c r="P1040" s="1">
        <v>43</v>
      </c>
    </row>
    <row r="1041" spans="1:16" ht="12.75">
      <c r="A1041" t="s">
        <v>235</v>
      </c>
      <c r="B1041" t="s">
        <v>2464</v>
      </c>
      <c r="C1041" t="s">
        <v>2609</v>
      </c>
      <c r="D1041" t="s">
        <v>2610</v>
      </c>
      <c r="E1041" t="s">
        <v>2638</v>
      </c>
      <c r="F1041" t="s">
        <v>2661</v>
      </c>
      <c r="G1041" t="s">
        <v>2662</v>
      </c>
      <c r="H1041" s="55">
        <v>0</v>
      </c>
      <c r="I1041" s="55">
        <v>0</v>
      </c>
      <c r="J1041" s="55">
        <v>0</v>
      </c>
      <c r="K1041" s="55">
        <v>0</v>
      </c>
      <c r="L1041" s="55">
        <v>0</v>
      </c>
      <c r="M1041" s="55">
        <v>0</v>
      </c>
      <c r="N1041" s="55">
        <v>0</v>
      </c>
      <c r="O1041" s="55">
        <v>0</v>
      </c>
      <c r="P1041" s="1">
        <v>43</v>
      </c>
    </row>
    <row r="1042" spans="1:16" ht="12.75">
      <c r="A1042" t="s">
        <v>235</v>
      </c>
      <c r="B1042" t="s">
        <v>2464</v>
      </c>
      <c r="C1042" t="s">
        <v>2609</v>
      </c>
      <c r="D1042" t="s">
        <v>2610</v>
      </c>
      <c r="E1042" t="s">
        <v>2638</v>
      </c>
      <c r="F1042" t="s">
        <v>2663</v>
      </c>
      <c r="G1042" t="s">
        <v>2664</v>
      </c>
      <c r="H1042" s="55">
        <v>0</v>
      </c>
      <c r="I1042" s="55">
        <v>0</v>
      </c>
      <c r="J1042" s="55">
        <v>0</v>
      </c>
      <c r="K1042" s="55">
        <v>0</v>
      </c>
      <c r="L1042" s="55">
        <v>0</v>
      </c>
      <c r="M1042" s="55">
        <v>0</v>
      </c>
      <c r="N1042" s="55">
        <v>0</v>
      </c>
      <c r="O1042" s="55">
        <v>0</v>
      </c>
      <c r="P1042" s="1">
        <v>43</v>
      </c>
    </row>
    <row r="1043" spans="1:16" ht="12.75">
      <c r="A1043" t="s">
        <v>235</v>
      </c>
      <c r="B1043" t="s">
        <v>2464</v>
      </c>
      <c r="C1043" t="s">
        <v>2609</v>
      </c>
      <c r="D1043" t="s">
        <v>2665</v>
      </c>
      <c r="E1043" t="s">
        <v>2666</v>
      </c>
      <c r="F1043" t="s">
        <v>2667</v>
      </c>
      <c r="G1043" t="s">
        <v>2668</v>
      </c>
      <c r="H1043" s="55">
        <v>0</v>
      </c>
      <c r="I1043" s="55">
        <v>0</v>
      </c>
      <c r="J1043" s="55">
        <v>11483.5</v>
      </c>
      <c r="K1043" s="55">
        <v>-11483.5</v>
      </c>
      <c r="L1043" s="55">
        <v>0</v>
      </c>
      <c r="M1043" s="55">
        <v>0</v>
      </c>
      <c r="N1043" s="55">
        <v>45933.98</v>
      </c>
      <c r="O1043" s="55">
        <v>-45933.98</v>
      </c>
      <c r="P1043" s="1">
        <v>43</v>
      </c>
    </row>
    <row r="1044" spans="1:16" ht="12.75">
      <c r="A1044" t="s">
        <v>235</v>
      </c>
      <c r="B1044" t="s">
        <v>2464</v>
      </c>
      <c r="C1044" t="s">
        <v>2609</v>
      </c>
      <c r="D1044" t="s">
        <v>2665</v>
      </c>
      <c r="E1044" t="s">
        <v>2666</v>
      </c>
      <c r="F1044" t="s">
        <v>2669</v>
      </c>
      <c r="G1044" t="s">
        <v>2251</v>
      </c>
      <c r="H1044" s="55">
        <v>0</v>
      </c>
      <c r="I1044" s="55">
        <v>0</v>
      </c>
      <c r="J1044" s="55">
        <v>0</v>
      </c>
      <c r="K1044" s="55">
        <v>0</v>
      </c>
      <c r="L1044" s="55">
        <v>0</v>
      </c>
      <c r="M1044" s="55">
        <v>0</v>
      </c>
      <c r="N1044" s="55">
        <v>0</v>
      </c>
      <c r="O1044" s="55">
        <v>0</v>
      </c>
      <c r="P1044" s="1">
        <v>43</v>
      </c>
    </row>
    <row r="1045" spans="1:16" ht="12.75">
      <c r="A1045" t="s">
        <v>235</v>
      </c>
      <c r="B1045" t="s">
        <v>2464</v>
      </c>
      <c r="C1045" t="s">
        <v>2609</v>
      </c>
      <c r="D1045" t="s">
        <v>2670</v>
      </c>
      <c r="E1045" t="s">
        <v>2671</v>
      </c>
      <c r="F1045" t="s">
        <v>2671</v>
      </c>
      <c r="G1045" t="s">
        <v>2672</v>
      </c>
      <c r="H1045" s="55">
        <v>0</v>
      </c>
      <c r="I1045" s="55">
        <v>0</v>
      </c>
      <c r="J1045" s="55">
        <v>0</v>
      </c>
      <c r="K1045" s="55">
        <v>0</v>
      </c>
      <c r="L1045" s="55">
        <v>0</v>
      </c>
      <c r="M1045" s="55">
        <v>0</v>
      </c>
      <c r="N1045" s="55">
        <v>511354.29</v>
      </c>
      <c r="O1045" s="55">
        <v>-511354.29</v>
      </c>
      <c r="P1045" s="1">
        <v>43</v>
      </c>
    </row>
    <row r="1046" spans="1:16" ht="12.75">
      <c r="A1046" t="s">
        <v>235</v>
      </c>
      <c r="B1046" t="s">
        <v>2464</v>
      </c>
      <c r="C1046" t="s">
        <v>2673</v>
      </c>
      <c r="D1046" t="s">
        <v>2674</v>
      </c>
      <c r="E1046" t="s">
        <v>2675</v>
      </c>
      <c r="F1046" t="s">
        <v>2675</v>
      </c>
      <c r="G1046" t="s">
        <v>2676</v>
      </c>
      <c r="H1046" s="55">
        <v>0</v>
      </c>
      <c r="I1046" s="55">
        <v>0</v>
      </c>
      <c r="J1046" s="55">
        <v>0</v>
      </c>
      <c r="K1046" s="55">
        <v>0</v>
      </c>
      <c r="L1046" s="55">
        <v>0</v>
      </c>
      <c r="M1046" s="55">
        <v>0</v>
      </c>
      <c r="N1046" s="55">
        <v>0</v>
      </c>
      <c r="O1046" s="55">
        <v>0</v>
      </c>
      <c r="P1046" s="1">
        <v>43</v>
      </c>
    </row>
    <row r="1047" spans="1:16" ht="12.75">
      <c r="A1047" t="s">
        <v>235</v>
      </c>
      <c r="B1047" t="s">
        <v>2464</v>
      </c>
      <c r="C1047" t="s">
        <v>2673</v>
      </c>
      <c r="D1047" t="s">
        <v>2677</v>
      </c>
      <c r="E1047" t="s">
        <v>2678</v>
      </c>
      <c r="F1047" t="s">
        <v>2678</v>
      </c>
      <c r="G1047" t="s">
        <v>2679</v>
      </c>
      <c r="H1047" s="55">
        <v>0</v>
      </c>
      <c r="I1047" s="55">
        <v>0</v>
      </c>
      <c r="J1047" s="55">
        <v>0</v>
      </c>
      <c r="K1047" s="55">
        <v>0</v>
      </c>
      <c r="L1047" s="55">
        <v>0</v>
      </c>
      <c r="M1047" s="55">
        <v>0</v>
      </c>
      <c r="N1047" s="55">
        <v>0</v>
      </c>
      <c r="O1047" s="55">
        <v>0</v>
      </c>
      <c r="P1047" s="1">
        <v>43</v>
      </c>
    </row>
    <row r="1048" spans="1:16" ht="12.75">
      <c r="A1048" t="s">
        <v>235</v>
      </c>
      <c r="B1048" t="s">
        <v>2464</v>
      </c>
      <c r="C1048" t="s">
        <v>2673</v>
      </c>
      <c r="D1048" t="s">
        <v>2680</v>
      </c>
      <c r="E1048" t="s">
        <v>2681</v>
      </c>
      <c r="F1048" t="s">
        <v>2682</v>
      </c>
      <c r="G1048" t="s">
        <v>2683</v>
      </c>
      <c r="H1048" s="55">
        <v>0</v>
      </c>
      <c r="I1048" s="55">
        <v>0</v>
      </c>
      <c r="J1048" s="55">
        <v>0</v>
      </c>
      <c r="K1048" s="55">
        <v>0</v>
      </c>
      <c r="L1048" s="55">
        <v>0</v>
      </c>
      <c r="M1048" s="55">
        <v>0</v>
      </c>
      <c r="N1048" s="55">
        <v>0</v>
      </c>
      <c r="O1048" s="55">
        <v>0</v>
      </c>
      <c r="P1048" s="1">
        <v>43</v>
      </c>
    </row>
    <row r="1049" spans="1:16" ht="12.75">
      <c r="A1049" t="s">
        <v>235</v>
      </c>
      <c r="B1049" t="s">
        <v>2464</v>
      </c>
      <c r="C1049" t="s">
        <v>2673</v>
      </c>
      <c r="D1049" t="s">
        <v>2680</v>
      </c>
      <c r="E1049" t="s">
        <v>2681</v>
      </c>
      <c r="F1049" t="s">
        <v>2684</v>
      </c>
      <c r="G1049" t="s">
        <v>2685</v>
      </c>
      <c r="H1049" s="55">
        <v>0</v>
      </c>
      <c r="I1049" s="55">
        <v>0</v>
      </c>
      <c r="J1049" s="55">
        <v>0</v>
      </c>
      <c r="K1049" s="55">
        <v>0</v>
      </c>
      <c r="L1049" s="55">
        <v>0</v>
      </c>
      <c r="M1049" s="55">
        <v>0</v>
      </c>
      <c r="N1049" s="55">
        <v>0</v>
      </c>
      <c r="O1049" s="55">
        <v>0</v>
      </c>
      <c r="P1049" s="1">
        <v>43</v>
      </c>
    </row>
    <row r="1050" spans="1:16" ht="12.75">
      <c r="A1050" t="s">
        <v>235</v>
      </c>
      <c r="B1050" t="s">
        <v>2464</v>
      </c>
      <c r="C1050" t="s">
        <v>2673</v>
      </c>
      <c r="D1050" t="s">
        <v>2680</v>
      </c>
      <c r="E1050" t="s">
        <v>2681</v>
      </c>
      <c r="F1050" t="s">
        <v>2686</v>
      </c>
      <c r="G1050" t="s">
        <v>2687</v>
      </c>
      <c r="H1050" s="55">
        <v>0</v>
      </c>
      <c r="I1050" s="55">
        <v>0</v>
      </c>
      <c r="J1050" s="55">
        <v>0</v>
      </c>
      <c r="K1050" s="55">
        <v>0</v>
      </c>
      <c r="L1050" s="55">
        <v>0</v>
      </c>
      <c r="M1050" s="55">
        <v>0</v>
      </c>
      <c r="N1050" s="55">
        <v>0</v>
      </c>
      <c r="O1050" s="55">
        <v>0</v>
      </c>
      <c r="P1050" s="1">
        <v>43</v>
      </c>
    </row>
    <row r="1051" spans="1:16" ht="12.75">
      <c r="A1051" t="s">
        <v>235</v>
      </c>
      <c r="B1051" t="s">
        <v>2464</v>
      </c>
      <c r="C1051" t="s">
        <v>2673</v>
      </c>
      <c r="D1051" t="s">
        <v>2680</v>
      </c>
      <c r="E1051" t="s">
        <v>2681</v>
      </c>
      <c r="F1051" t="s">
        <v>2688</v>
      </c>
      <c r="G1051" t="s">
        <v>2689</v>
      </c>
      <c r="H1051" s="55">
        <v>0</v>
      </c>
      <c r="I1051" s="55">
        <v>0</v>
      </c>
      <c r="J1051" s="55">
        <v>0</v>
      </c>
      <c r="K1051" s="55">
        <v>0</v>
      </c>
      <c r="L1051" s="55">
        <v>0</v>
      </c>
      <c r="M1051" s="55">
        <v>0</v>
      </c>
      <c r="N1051" s="55">
        <v>51.57</v>
      </c>
      <c r="O1051" s="55">
        <v>-51.57</v>
      </c>
      <c r="P1051" s="1">
        <v>43</v>
      </c>
    </row>
    <row r="1052" spans="1:16" ht="12.75">
      <c r="A1052" t="s">
        <v>235</v>
      </c>
      <c r="B1052" t="s">
        <v>2464</v>
      </c>
      <c r="C1052" t="s">
        <v>2673</v>
      </c>
      <c r="D1052" t="s">
        <v>2680</v>
      </c>
      <c r="E1052" t="s">
        <v>2681</v>
      </c>
      <c r="F1052" t="s">
        <v>2690</v>
      </c>
      <c r="G1052" t="s">
        <v>2691</v>
      </c>
      <c r="H1052" s="55">
        <v>0</v>
      </c>
      <c r="I1052" s="55">
        <v>0</v>
      </c>
      <c r="J1052" s="55">
        <v>0</v>
      </c>
      <c r="K1052" s="55">
        <v>0</v>
      </c>
      <c r="L1052" s="55">
        <v>0</v>
      </c>
      <c r="M1052" s="55">
        <v>0</v>
      </c>
      <c r="N1052" s="55">
        <v>0</v>
      </c>
      <c r="O1052" s="55">
        <v>0</v>
      </c>
      <c r="P1052" s="1">
        <v>43</v>
      </c>
    </row>
    <row r="1053" spans="1:16" ht="12.75">
      <c r="A1053" t="s">
        <v>235</v>
      </c>
      <c r="B1053" t="s">
        <v>2464</v>
      </c>
      <c r="C1053" t="s">
        <v>2673</v>
      </c>
      <c r="D1053" t="s">
        <v>2680</v>
      </c>
      <c r="E1053" t="s">
        <v>2681</v>
      </c>
      <c r="F1053" t="s">
        <v>2692</v>
      </c>
      <c r="G1053" t="s">
        <v>2693</v>
      </c>
      <c r="H1053" s="55">
        <v>0</v>
      </c>
      <c r="I1053" s="55">
        <v>0</v>
      </c>
      <c r="J1053" s="55">
        <v>0</v>
      </c>
      <c r="K1053" s="55">
        <v>0</v>
      </c>
      <c r="L1053" s="55">
        <v>0</v>
      </c>
      <c r="M1053" s="55">
        <v>0</v>
      </c>
      <c r="N1053" s="55">
        <v>0</v>
      </c>
      <c r="O1053" s="55">
        <v>0</v>
      </c>
      <c r="P1053" s="1">
        <v>43</v>
      </c>
    </row>
    <row r="1054" spans="1:16" ht="12.75">
      <c r="A1054" t="s">
        <v>235</v>
      </c>
      <c r="B1054" t="s">
        <v>2464</v>
      </c>
      <c r="C1054" t="s">
        <v>2673</v>
      </c>
      <c r="D1054" t="s">
        <v>2680</v>
      </c>
      <c r="E1054" t="s">
        <v>2681</v>
      </c>
      <c r="F1054" t="s">
        <v>2694</v>
      </c>
      <c r="G1054" t="s">
        <v>2695</v>
      </c>
      <c r="H1054" s="55">
        <v>0</v>
      </c>
      <c r="I1054" s="55">
        <v>0</v>
      </c>
      <c r="J1054" s="55">
        <v>0</v>
      </c>
      <c r="K1054" s="55">
        <v>0</v>
      </c>
      <c r="L1054" s="55">
        <v>0</v>
      </c>
      <c r="M1054" s="55">
        <v>0</v>
      </c>
      <c r="N1054" s="55">
        <v>29925</v>
      </c>
      <c r="O1054" s="55">
        <v>-29925</v>
      </c>
      <c r="P1054" s="1">
        <v>43</v>
      </c>
    </row>
    <row r="1055" spans="1:16" ht="12.75">
      <c r="A1055" t="s">
        <v>235</v>
      </c>
      <c r="B1055" t="s">
        <v>2464</v>
      </c>
      <c r="C1055" t="s">
        <v>2673</v>
      </c>
      <c r="D1055" t="s">
        <v>2696</v>
      </c>
      <c r="E1055" t="s">
        <v>2697</v>
      </c>
      <c r="F1055" t="s">
        <v>2697</v>
      </c>
      <c r="G1055" t="s">
        <v>2698</v>
      </c>
      <c r="H1055" s="55">
        <v>0</v>
      </c>
      <c r="I1055" s="55">
        <v>0</v>
      </c>
      <c r="J1055" s="55">
        <v>0</v>
      </c>
      <c r="K1055" s="55">
        <v>0</v>
      </c>
      <c r="L1055" s="55">
        <v>0</v>
      </c>
      <c r="M1055" s="55">
        <v>0</v>
      </c>
      <c r="N1055" s="55">
        <v>0</v>
      </c>
      <c r="O1055" s="55">
        <v>0</v>
      </c>
      <c r="P1055" s="1">
        <v>43</v>
      </c>
    </row>
    <row r="1056" spans="1:16" ht="12.75">
      <c r="A1056" t="s">
        <v>235</v>
      </c>
      <c r="B1056" t="s">
        <v>2464</v>
      </c>
      <c r="C1056" t="s">
        <v>2673</v>
      </c>
      <c r="D1056" t="s">
        <v>2696</v>
      </c>
      <c r="E1056" t="s">
        <v>2699</v>
      </c>
      <c r="F1056" t="s">
        <v>2699</v>
      </c>
      <c r="G1056" t="s">
        <v>2700</v>
      </c>
      <c r="H1056" s="55">
        <v>0</v>
      </c>
      <c r="I1056" s="55">
        <v>0</v>
      </c>
      <c r="J1056" s="55">
        <v>0</v>
      </c>
      <c r="K1056" s="55">
        <v>0</v>
      </c>
      <c r="L1056" s="55">
        <v>0</v>
      </c>
      <c r="M1056" s="55">
        <v>0</v>
      </c>
      <c r="N1056" s="55">
        <v>0</v>
      </c>
      <c r="O1056" s="55">
        <v>0</v>
      </c>
      <c r="P1056" s="1">
        <v>43</v>
      </c>
    </row>
    <row r="1057" spans="1:16" ht="12.75">
      <c r="A1057" t="s">
        <v>235</v>
      </c>
      <c r="B1057" t="s">
        <v>2464</v>
      </c>
      <c r="C1057" t="s">
        <v>2673</v>
      </c>
      <c r="D1057" t="s">
        <v>2701</v>
      </c>
      <c r="E1057" t="s">
        <v>2702</v>
      </c>
      <c r="F1057" t="s">
        <v>2702</v>
      </c>
      <c r="G1057" t="s">
        <v>2703</v>
      </c>
      <c r="H1057" s="55">
        <v>0</v>
      </c>
      <c r="I1057" s="55">
        <v>0</v>
      </c>
      <c r="J1057" s="55">
        <v>0</v>
      </c>
      <c r="K1057" s="55">
        <v>0</v>
      </c>
      <c r="L1057" s="55">
        <v>0</v>
      </c>
      <c r="M1057" s="55">
        <v>0</v>
      </c>
      <c r="N1057" s="55">
        <v>0</v>
      </c>
      <c r="O1057" s="55">
        <v>0</v>
      </c>
      <c r="P1057" s="1">
        <v>43</v>
      </c>
    </row>
    <row r="1058" spans="1:16" ht="12.75">
      <c r="A1058" t="s">
        <v>235</v>
      </c>
      <c r="B1058" t="s">
        <v>2464</v>
      </c>
      <c r="C1058" t="s">
        <v>2673</v>
      </c>
      <c r="D1058" t="s">
        <v>2701</v>
      </c>
      <c r="E1058" t="s">
        <v>2704</v>
      </c>
      <c r="F1058" t="s">
        <v>2704</v>
      </c>
      <c r="G1058" t="s">
        <v>2705</v>
      </c>
      <c r="H1058" s="55">
        <v>0</v>
      </c>
      <c r="I1058" s="55">
        <v>0</v>
      </c>
      <c r="J1058" s="55">
        <v>0</v>
      </c>
      <c r="K1058" s="55">
        <v>0</v>
      </c>
      <c r="L1058" s="55">
        <v>0</v>
      </c>
      <c r="M1058" s="55">
        <v>0</v>
      </c>
      <c r="N1058" s="55">
        <v>0</v>
      </c>
      <c r="O1058" s="55">
        <v>0</v>
      </c>
      <c r="P1058" s="1">
        <v>43</v>
      </c>
    </row>
    <row r="1059" spans="1:16" ht="12.75">
      <c r="A1059" t="s">
        <v>235</v>
      </c>
      <c r="B1059" t="s">
        <v>2464</v>
      </c>
      <c r="C1059" t="s">
        <v>2673</v>
      </c>
      <c r="D1059" t="s">
        <v>2701</v>
      </c>
      <c r="E1059" t="s">
        <v>2706</v>
      </c>
      <c r="F1059" t="s">
        <v>2706</v>
      </c>
      <c r="G1059" t="s">
        <v>2707</v>
      </c>
      <c r="H1059" s="55">
        <v>0</v>
      </c>
      <c r="I1059" s="55">
        <v>0</v>
      </c>
      <c r="J1059" s="55">
        <v>0</v>
      </c>
      <c r="K1059" s="55">
        <v>0</v>
      </c>
      <c r="L1059" s="55">
        <v>0</v>
      </c>
      <c r="M1059" s="55">
        <v>0</v>
      </c>
      <c r="N1059" s="55">
        <v>0</v>
      </c>
      <c r="O1059" s="55">
        <v>0</v>
      </c>
      <c r="P1059" s="1">
        <v>43</v>
      </c>
    </row>
    <row r="1060" spans="1:16" ht="12.75">
      <c r="A1060" t="s">
        <v>235</v>
      </c>
      <c r="B1060" t="s">
        <v>2464</v>
      </c>
      <c r="C1060" t="s">
        <v>2673</v>
      </c>
      <c r="D1060" t="s">
        <v>2701</v>
      </c>
      <c r="E1060" t="s">
        <v>2708</v>
      </c>
      <c r="F1060" t="s">
        <v>2708</v>
      </c>
      <c r="G1060" t="s">
        <v>2709</v>
      </c>
      <c r="H1060" s="55">
        <v>0</v>
      </c>
      <c r="I1060" s="55">
        <v>0</v>
      </c>
      <c r="J1060" s="55">
        <v>0</v>
      </c>
      <c r="K1060" s="55">
        <v>0</v>
      </c>
      <c r="L1060" s="55">
        <v>0</v>
      </c>
      <c r="M1060" s="55">
        <v>0</v>
      </c>
      <c r="N1060" s="55">
        <v>0</v>
      </c>
      <c r="O1060" s="55">
        <v>0</v>
      </c>
      <c r="P1060" s="1">
        <v>43</v>
      </c>
    </row>
    <row r="1061" spans="1:16" ht="12.75">
      <c r="A1061" t="s">
        <v>235</v>
      </c>
      <c r="B1061" t="s">
        <v>2464</v>
      </c>
      <c r="C1061" t="s">
        <v>2673</v>
      </c>
      <c r="D1061" t="s">
        <v>2701</v>
      </c>
      <c r="E1061" t="s">
        <v>2710</v>
      </c>
      <c r="F1061" t="s">
        <v>2710</v>
      </c>
      <c r="G1061" t="s">
        <v>2711</v>
      </c>
      <c r="H1061" s="55">
        <v>0</v>
      </c>
      <c r="I1061" s="55">
        <v>0</v>
      </c>
      <c r="J1061" s="55">
        <v>0</v>
      </c>
      <c r="K1061" s="55">
        <v>0</v>
      </c>
      <c r="L1061" s="55">
        <v>0</v>
      </c>
      <c r="M1061" s="55">
        <v>0</v>
      </c>
      <c r="N1061" s="55">
        <v>0</v>
      </c>
      <c r="O1061" s="55">
        <v>0</v>
      </c>
      <c r="P1061" s="1">
        <v>43</v>
      </c>
    </row>
    <row r="1062" spans="1:16" ht="12.75">
      <c r="A1062" t="s">
        <v>235</v>
      </c>
      <c r="B1062" t="s">
        <v>2464</v>
      </c>
      <c r="C1062" t="s">
        <v>2673</v>
      </c>
      <c r="D1062" t="s">
        <v>2712</v>
      </c>
      <c r="E1062" t="s">
        <v>2713</v>
      </c>
      <c r="F1062" t="s">
        <v>2713</v>
      </c>
      <c r="G1062" t="s">
        <v>2714</v>
      </c>
      <c r="H1062" s="55">
        <v>0</v>
      </c>
      <c r="I1062" s="55">
        <v>0</v>
      </c>
      <c r="J1062" s="55">
        <v>0</v>
      </c>
      <c r="K1062" s="55">
        <v>0</v>
      </c>
      <c r="L1062" s="55">
        <v>0</v>
      </c>
      <c r="M1062" s="55">
        <v>0</v>
      </c>
      <c r="N1062" s="55">
        <v>0</v>
      </c>
      <c r="O1062" s="55">
        <v>0</v>
      </c>
      <c r="P1062" s="1">
        <v>43</v>
      </c>
    </row>
    <row r="1063" spans="1:16" ht="12.75">
      <c r="A1063" t="s">
        <v>235</v>
      </c>
      <c r="B1063" t="s">
        <v>2464</v>
      </c>
      <c r="C1063" t="s">
        <v>2673</v>
      </c>
      <c r="D1063" t="s">
        <v>2712</v>
      </c>
      <c r="E1063" t="s">
        <v>2715</v>
      </c>
      <c r="F1063" t="s">
        <v>2715</v>
      </c>
      <c r="G1063" t="s">
        <v>2716</v>
      </c>
      <c r="H1063" s="55">
        <v>0</v>
      </c>
      <c r="I1063" s="55">
        <v>0</v>
      </c>
      <c r="J1063" s="55">
        <v>0</v>
      </c>
      <c r="K1063" s="55">
        <v>0</v>
      </c>
      <c r="L1063" s="55">
        <v>0</v>
      </c>
      <c r="M1063" s="55">
        <v>0</v>
      </c>
      <c r="N1063" s="55">
        <v>0</v>
      </c>
      <c r="O1063" s="55">
        <v>0</v>
      </c>
      <c r="P1063" s="1">
        <v>43</v>
      </c>
    </row>
    <row r="1064" spans="1:16" ht="12.75">
      <c r="A1064" t="s">
        <v>235</v>
      </c>
      <c r="B1064" t="s">
        <v>2464</v>
      </c>
      <c r="C1064" t="s">
        <v>2673</v>
      </c>
      <c r="D1064" t="s">
        <v>2712</v>
      </c>
      <c r="E1064" t="s">
        <v>2717</v>
      </c>
      <c r="F1064" t="s">
        <v>2717</v>
      </c>
      <c r="G1064" t="s">
        <v>2718</v>
      </c>
      <c r="H1064" s="55">
        <v>0</v>
      </c>
      <c r="I1064" s="55">
        <v>0</v>
      </c>
      <c r="J1064" s="55">
        <v>0</v>
      </c>
      <c r="K1064" s="55">
        <v>0</v>
      </c>
      <c r="L1064" s="55">
        <v>0</v>
      </c>
      <c r="M1064" s="55">
        <v>0</v>
      </c>
      <c r="N1064" s="55">
        <v>0</v>
      </c>
      <c r="O1064" s="55">
        <v>0</v>
      </c>
      <c r="P1064" s="1">
        <v>43</v>
      </c>
    </row>
    <row r="1065" spans="1:16" ht="12.75">
      <c r="A1065" t="s">
        <v>235</v>
      </c>
      <c r="B1065" t="s">
        <v>2464</v>
      </c>
      <c r="C1065" t="s">
        <v>2673</v>
      </c>
      <c r="D1065" t="s">
        <v>2719</v>
      </c>
      <c r="E1065" t="s">
        <v>2720</v>
      </c>
      <c r="F1065" t="s">
        <v>2720</v>
      </c>
      <c r="G1065" t="s">
        <v>2721</v>
      </c>
      <c r="H1065" s="55">
        <v>0</v>
      </c>
      <c r="I1065" s="55">
        <v>0</v>
      </c>
      <c r="J1065" s="55">
        <v>0</v>
      </c>
      <c r="K1065" s="55">
        <v>0</v>
      </c>
      <c r="L1065" s="55">
        <v>0</v>
      </c>
      <c r="M1065" s="55">
        <v>0</v>
      </c>
      <c r="N1065" s="55">
        <v>0</v>
      </c>
      <c r="O1065" s="55">
        <v>0</v>
      </c>
      <c r="P1065" s="1">
        <v>43</v>
      </c>
    </row>
    <row r="1066" spans="1:16" ht="12.75">
      <c r="A1066" t="s">
        <v>235</v>
      </c>
      <c r="B1066" t="s">
        <v>2464</v>
      </c>
      <c r="C1066" t="s">
        <v>2673</v>
      </c>
      <c r="D1066" t="s">
        <v>2719</v>
      </c>
      <c r="E1066" t="s">
        <v>2722</v>
      </c>
      <c r="F1066" t="s">
        <v>2722</v>
      </c>
      <c r="G1066" t="s">
        <v>2723</v>
      </c>
      <c r="H1066" s="55">
        <v>0</v>
      </c>
      <c r="I1066" s="55">
        <v>0</v>
      </c>
      <c r="J1066" s="55">
        <v>0</v>
      </c>
      <c r="K1066" s="55">
        <v>0</v>
      </c>
      <c r="L1066" s="55">
        <v>0</v>
      </c>
      <c r="M1066" s="55">
        <v>0</v>
      </c>
      <c r="N1066" s="55">
        <v>0</v>
      </c>
      <c r="O1066" s="55">
        <v>0</v>
      </c>
      <c r="P1066" s="1">
        <v>43</v>
      </c>
    </row>
    <row r="1067" spans="1:16" ht="12.75">
      <c r="A1067" t="s">
        <v>235</v>
      </c>
      <c r="B1067" t="s">
        <v>2464</v>
      </c>
      <c r="C1067" t="s">
        <v>2673</v>
      </c>
      <c r="D1067" t="s">
        <v>2719</v>
      </c>
      <c r="E1067" t="s">
        <v>2724</v>
      </c>
      <c r="F1067" t="s">
        <v>2724</v>
      </c>
      <c r="G1067" t="s">
        <v>2725</v>
      </c>
      <c r="H1067" s="55">
        <v>0</v>
      </c>
      <c r="I1067" s="55">
        <v>0</v>
      </c>
      <c r="J1067" s="55">
        <v>0</v>
      </c>
      <c r="K1067" s="55">
        <v>0</v>
      </c>
      <c r="L1067" s="55">
        <v>0</v>
      </c>
      <c r="M1067" s="55">
        <v>0</v>
      </c>
      <c r="N1067" s="55">
        <v>0</v>
      </c>
      <c r="O1067" s="55">
        <v>0</v>
      </c>
      <c r="P1067" s="1">
        <v>43</v>
      </c>
    </row>
    <row r="1068" spans="1:16" ht="12.75">
      <c r="A1068" t="s">
        <v>235</v>
      </c>
      <c r="B1068" t="s">
        <v>2464</v>
      </c>
      <c r="C1068" t="s">
        <v>2673</v>
      </c>
      <c r="D1068" t="s">
        <v>2726</v>
      </c>
      <c r="E1068" t="s">
        <v>2727</v>
      </c>
      <c r="F1068" t="s">
        <v>2727</v>
      </c>
      <c r="G1068" t="s">
        <v>2728</v>
      </c>
      <c r="H1068" s="55">
        <v>0</v>
      </c>
      <c r="I1068" s="55">
        <v>0</v>
      </c>
      <c r="J1068" s="55">
        <v>0</v>
      </c>
      <c r="K1068" s="55">
        <v>0</v>
      </c>
      <c r="L1068" s="55">
        <v>0</v>
      </c>
      <c r="M1068" s="55">
        <v>0</v>
      </c>
      <c r="N1068" s="55">
        <v>0</v>
      </c>
      <c r="O1068" s="55">
        <v>0</v>
      </c>
      <c r="P1068" s="1">
        <v>43</v>
      </c>
    </row>
    <row r="1069" spans="1:16" ht="12.75">
      <c r="A1069" t="s">
        <v>235</v>
      </c>
      <c r="B1069" t="s">
        <v>2464</v>
      </c>
      <c r="C1069" t="s">
        <v>2673</v>
      </c>
      <c r="D1069" t="s">
        <v>2729</v>
      </c>
      <c r="E1069" t="s">
        <v>2730</v>
      </c>
      <c r="F1069" t="s">
        <v>2730</v>
      </c>
      <c r="G1069" t="s">
        <v>2731</v>
      </c>
      <c r="H1069" s="55">
        <v>0</v>
      </c>
      <c r="I1069" s="55">
        <v>0</v>
      </c>
      <c r="J1069" s="55">
        <v>0</v>
      </c>
      <c r="K1069" s="55">
        <v>0</v>
      </c>
      <c r="L1069" s="55">
        <v>0</v>
      </c>
      <c r="M1069" s="55">
        <v>0</v>
      </c>
      <c r="N1069" s="55">
        <v>82114.26</v>
      </c>
      <c r="O1069" s="55">
        <v>-82114.26</v>
      </c>
      <c r="P1069" s="1">
        <v>43</v>
      </c>
    </row>
    <row r="1070" spans="1:16" ht="12.75">
      <c r="A1070" t="s">
        <v>235</v>
      </c>
      <c r="B1070" t="s">
        <v>2464</v>
      </c>
      <c r="C1070" t="s">
        <v>2673</v>
      </c>
      <c r="D1070" t="s">
        <v>2729</v>
      </c>
      <c r="E1070" t="s">
        <v>2732</v>
      </c>
      <c r="F1070" t="s">
        <v>2732</v>
      </c>
      <c r="G1070" t="s">
        <v>2606</v>
      </c>
      <c r="H1070" s="55">
        <v>0</v>
      </c>
      <c r="I1070" s="55">
        <v>2585148.23</v>
      </c>
      <c r="J1070" s="55">
        <v>21227410.28</v>
      </c>
      <c r="K1070" s="55">
        <v>-18642262.05</v>
      </c>
      <c r="L1070" s="55">
        <v>0</v>
      </c>
      <c r="M1070" s="55">
        <v>1308998.55</v>
      </c>
      <c r="N1070" s="55">
        <v>23696244.27</v>
      </c>
      <c r="O1070" s="55">
        <v>-22387245.72</v>
      </c>
      <c r="P1070" s="1">
        <v>43</v>
      </c>
    </row>
    <row r="1071" spans="1:16" ht="12.75">
      <c r="A1071" t="s">
        <v>235</v>
      </c>
      <c r="B1071" t="s">
        <v>2464</v>
      </c>
      <c r="C1071" t="s">
        <v>2673</v>
      </c>
      <c r="D1071" t="s">
        <v>2729</v>
      </c>
      <c r="E1071" t="s">
        <v>2733</v>
      </c>
      <c r="F1071" t="s">
        <v>2733</v>
      </c>
      <c r="G1071" t="s">
        <v>2608</v>
      </c>
      <c r="H1071" s="55">
        <v>0</v>
      </c>
      <c r="I1071" s="55">
        <v>0</v>
      </c>
      <c r="J1071" s="55">
        <v>13197.16</v>
      </c>
      <c r="K1071" s="55">
        <v>-13197.16</v>
      </c>
      <c r="L1071" s="55">
        <v>0</v>
      </c>
      <c r="M1071" s="55">
        <v>0</v>
      </c>
      <c r="N1071" s="55">
        <v>96483.04</v>
      </c>
      <c r="O1071" s="55">
        <v>-96483.04</v>
      </c>
      <c r="P1071" s="1">
        <v>43</v>
      </c>
    </row>
    <row r="1072" spans="1:16" ht="12.75">
      <c r="A1072" t="s">
        <v>235</v>
      </c>
      <c r="B1072" t="s">
        <v>2464</v>
      </c>
      <c r="C1072" t="s">
        <v>2673</v>
      </c>
      <c r="D1072" t="s">
        <v>2729</v>
      </c>
      <c r="E1072" t="s">
        <v>2734</v>
      </c>
      <c r="F1072" t="s">
        <v>2734</v>
      </c>
      <c r="G1072" t="s">
        <v>2735</v>
      </c>
      <c r="H1072" s="55">
        <v>0</v>
      </c>
      <c r="I1072" s="55">
        <v>9192195.95</v>
      </c>
      <c r="J1072" s="55">
        <v>22011086.32</v>
      </c>
      <c r="K1072" s="55">
        <v>-12818890.37</v>
      </c>
      <c r="L1072" s="55">
        <v>0</v>
      </c>
      <c r="M1072" s="55">
        <v>1567051.9</v>
      </c>
      <c r="N1072" s="55">
        <v>26943996.72</v>
      </c>
      <c r="O1072" s="55">
        <v>-25376944.82</v>
      </c>
      <c r="P1072" s="1">
        <v>43</v>
      </c>
    </row>
    <row r="1073" spans="1:16" ht="12.75">
      <c r="A1073" t="s">
        <v>235</v>
      </c>
      <c r="B1073" t="s">
        <v>2464</v>
      </c>
      <c r="C1073" t="s">
        <v>2736</v>
      </c>
      <c r="D1073" t="s">
        <v>2737</v>
      </c>
      <c r="E1073" t="s">
        <v>2738</v>
      </c>
      <c r="F1073" t="s">
        <v>2738</v>
      </c>
      <c r="G1073" t="s">
        <v>2739</v>
      </c>
      <c r="H1073" s="55">
        <v>0</v>
      </c>
      <c r="I1073" s="55">
        <v>0</v>
      </c>
      <c r="J1073" s="55">
        <v>0</v>
      </c>
      <c r="K1073" s="55">
        <v>0</v>
      </c>
      <c r="L1073" s="55">
        <v>0</v>
      </c>
      <c r="M1073" s="55">
        <v>0</v>
      </c>
      <c r="N1073" s="55">
        <v>0</v>
      </c>
      <c r="O1073" s="55">
        <v>0</v>
      </c>
      <c r="P1073" s="1">
        <v>43</v>
      </c>
    </row>
    <row r="1074" spans="1:16" ht="12.75">
      <c r="A1074" t="s">
        <v>235</v>
      </c>
      <c r="B1074" t="s">
        <v>2464</v>
      </c>
      <c r="C1074" t="s">
        <v>2736</v>
      </c>
      <c r="D1074" t="s">
        <v>2740</v>
      </c>
      <c r="E1074" t="s">
        <v>2741</v>
      </c>
      <c r="F1074" t="s">
        <v>2741</v>
      </c>
      <c r="G1074" t="s">
        <v>2742</v>
      </c>
      <c r="H1074" s="55">
        <v>0</v>
      </c>
      <c r="I1074" s="55">
        <v>0</v>
      </c>
      <c r="J1074" s="55">
        <v>0</v>
      </c>
      <c r="K1074" s="55">
        <v>0</v>
      </c>
      <c r="L1074" s="55">
        <v>0</v>
      </c>
      <c r="M1074" s="55">
        <v>0</v>
      </c>
      <c r="N1074" s="55">
        <v>140682</v>
      </c>
      <c r="O1074" s="55">
        <v>-140682</v>
      </c>
      <c r="P1074" s="1">
        <v>43</v>
      </c>
    </row>
    <row r="1075" spans="1:16" ht="12.75">
      <c r="A1075" t="s">
        <v>235</v>
      </c>
      <c r="B1075" t="s">
        <v>2464</v>
      </c>
      <c r="C1075" t="s">
        <v>2736</v>
      </c>
      <c r="D1075" t="s">
        <v>2743</v>
      </c>
      <c r="E1075" t="s">
        <v>2744</v>
      </c>
      <c r="F1075" t="s">
        <v>2744</v>
      </c>
      <c r="G1075" t="s">
        <v>2745</v>
      </c>
      <c r="H1075" s="55">
        <v>0</v>
      </c>
      <c r="I1075" s="55">
        <v>487359.81</v>
      </c>
      <c r="J1075" s="55">
        <v>2841226.79</v>
      </c>
      <c r="K1075" s="55">
        <v>-2353866.98</v>
      </c>
      <c r="L1075" s="55">
        <v>0</v>
      </c>
      <c r="M1075" s="55">
        <v>802737.1</v>
      </c>
      <c r="N1075" s="55">
        <v>2756981.73</v>
      </c>
      <c r="O1075" s="55">
        <v>-1954244.63</v>
      </c>
      <c r="P1075" s="1">
        <v>43</v>
      </c>
    </row>
    <row r="1076" spans="1:16" ht="12.75">
      <c r="A1076" t="s">
        <v>235</v>
      </c>
      <c r="B1076" t="s">
        <v>2464</v>
      </c>
      <c r="C1076" t="s">
        <v>2736</v>
      </c>
      <c r="D1076" t="s">
        <v>2743</v>
      </c>
      <c r="E1076" t="s">
        <v>2746</v>
      </c>
      <c r="F1076" t="s">
        <v>2746</v>
      </c>
      <c r="G1076" t="s">
        <v>2747</v>
      </c>
      <c r="H1076" s="55">
        <v>0</v>
      </c>
      <c r="I1076" s="55">
        <v>0</v>
      </c>
      <c r="J1076" s="55">
        <v>0</v>
      </c>
      <c r="K1076" s="55">
        <v>0</v>
      </c>
      <c r="P1076" s="1">
        <v>43</v>
      </c>
    </row>
    <row r="1077" spans="1:16" ht="12.75">
      <c r="A1077" t="s">
        <v>235</v>
      </c>
      <c r="B1077" t="s">
        <v>2464</v>
      </c>
      <c r="C1077" t="s">
        <v>2736</v>
      </c>
      <c r="D1077" t="s">
        <v>2743</v>
      </c>
      <c r="E1077" t="s">
        <v>2748</v>
      </c>
      <c r="F1077" t="s">
        <v>2748</v>
      </c>
      <c r="G1077" t="s">
        <v>2749</v>
      </c>
      <c r="H1077" s="55">
        <v>0</v>
      </c>
      <c r="I1077" s="55">
        <v>0</v>
      </c>
      <c r="J1077" s="55">
        <v>22000</v>
      </c>
      <c r="K1077" s="55">
        <v>-22000</v>
      </c>
      <c r="P1077" s="1">
        <v>43</v>
      </c>
    </row>
    <row r="1078" spans="1:16" ht="12.75">
      <c r="A1078" t="s">
        <v>235</v>
      </c>
      <c r="B1078" t="s">
        <v>2464</v>
      </c>
      <c r="C1078" t="s">
        <v>2736</v>
      </c>
      <c r="D1078" t="s">
        <v>2750</v>
      </c>
      <c r="E1078" t="s">
        <v>2751</v>
      </c>
      <c r="F1078" t="s">
        <v>2751</v>
      </c>
      <c r="G1078" t="s">
        <v>2752</v>
      </c>
      <c r="H1078" s="55">
        <v>0</v>
      </c>
      <c r="I1078" s="55">
        <v>0</v>
      </c>
      <c r="J1078" s="55">
        <v>2236</v>
      </c>
      <c r="K1078" s="55">
        <v>-2236</v>
      </c>
      <c r="L1078" s="55">
        <v>0</v>
      </c>
      <c r="M1078" s="55">
        <v>0</v>
      </c>
      <c r="N1078" s="55">
        <v>5433</v>
      </c>
      <c r="O1078" s="55">
        <v>-5433</v>
      </c>
      <c r="P1078" s="1">
        <v>43</v>
      </c>
    </row>
    <row r="1079" spans="1:16" ht="12.75">
      <c r="A1079" t="s">
        <v>235</v>
      </c>
      <c r="B1079" t="s">
        <v>2464</v>
      </c>
      <c r="C1079" t="s">
        <v>2736</v>
      </c>
      <c r="D1079" t="s">
        <v>2750</v>
      </c>
      <c r="E1079" t="s">
        <v>2753</v>
      </c>
      <c r="F1079" t="s">
        <v>2753</v>
      </c>
      <c r="G1079" t="s">
        <v>2754</v>
      </c>
      <c r="H1079" s="55">
        <v>0</v>
      </c>
      <c r="I1079" s="55">
        <v>0</v>
      </c>
      <c r="J1079" s="55">
        <v>5402.28</v>
      </c>
      <c r="K1079" s="55">
        <v>-5402.28</v>
      </c>
      <c r="L1079" s="55">
        <v>0</v>
      </c>
      <c r="M1079" s="55">
        <v>0</v>
      </c>
      <c r="N1079" s="55">
        <v>57315.65</v>
      </c>
      <c r="O1079" s="55">
        <v>-57315.65</v>
      </c>
      <c r="P1079" s="1">
        <v>43</v>
      </c>
    </row>
    <row r="1080" spans="1:16" ht="12.75">
      <c r="A1080" t="s">
        <v>235</v>
      </c>
      <c r="B1080" t="s">
        <v>2464</v>
      </c>
      <c r="C1080" t="s">
        <v>2736</v>
      </c>
      <c r="D1080" t="s">
        <v>2750</v>
      </c>
      <c r="E1080" t="s">
        <v>2755</v>
      </c>
      <c r="F1080" t="s">
        <v>2755</v>
      </c>
      <c r="G1080" t="s">
        <v>2756</v>
      </c>
      <c r="H1080" s="55">
        <v>0</v>
      </c>
      <c r="I1080" s="55">
        <v>0</v>
      </c>
      <c r="J1080" s="55">
        <v>0</v>
      </c>
      <c r="K1080" s="55">
        <v>0</v>
      </c>
      <c r="L1080" s="55">
        <v>0</v>
      </c>
      <c r="M1080" s="55">
        <v>0</v>
      </c>
      <c r="N1080" s="55">
        <v>0</v>
      </c>
      <c r="O1080" s="55">
        <v>0</v>
      </c>
      <c r="P1080" s="1">
        <v>43</v>
      </c>
    </row>
    <row r="1081" spans="1:16" ht="12.75">
      <c r="A1081" t="s">
        <v>235</v>
      </c>
      <c r="B1081" t="s">
        <v>2464</v>
      </c>
      <c r="C1081" t="s">
        <v>2736</v>
      </c>
      <c r="D1081" t="s">
        <v>2750</v>
      </c>
      <c r="E1081" t="s">
        <v>2757</v>
      </c>
      <c r="F1081" t="s">
        <v>2757</v>
      </c>
      <c r="G1081" t="s">
        <v>2758</v>
      </c>
      <c r="H1081" s="55">
        <v>0</v>
      </c>
      <c r="I1081" s="55">
        <v>0</v>
      </c>
      <c r="J1081" s="55">
        <v>59321.63</v>
      </c>
      <c r="K1081" s="55">
        <v>-59321.63</v>
      </c>
      <c r="L1081" s="55">
        <v>0</v>
      </c>
      <c r="M1081" s="55">
        <v>0</v>
      </c>
      <c r="N1081" s="55">
        <v>118912.7</v>
      </c>
      <c r="O1081" s="55">
        <v>-118912.7</v>
      </c>
      <c r="P1081" s="1">
        <v>43</v>
      </c>
    </row>
    <row r="1082" spans="1:16" ht="12.75">
      <c r="A1082" t="s">
        <v>235</v>
      </c>
      <c r="B1082" t="s">
        <v>2464</v>
      </c>
      <c r="C1082" t="s">
        <v>2736</v>
      </c>
      <c r="D1082" t="s">
        <v>2759</v>
      </c>
      <c r="E1082" t="s">
        <v>2760</v>
      </c>
      <c r="F1082" t="s">
        <v>2760</v>
      </c>
      <c r="G1082" t="s">
        <v>2735</v>
      </c>
      <c r="H1082" s="55">
        <v>0</v>
      </c>
      <c r="I1082" s="55">
        <v>0</v>
      </c>
      <c r="J1082" s="55">
        <v>0</v>
      </c>
      <c r="K1082" s="55">
        <v>0</v>
      </c>
      <c r="L1082" s="55">
        <v>0</v>
      </c>
      <c r="M1082" s="55">
        <v>0</v>
      </c>
      <c r="N1082" s="55">
        <v>0</v>
      </c>
      <c r="O1082" s="55">
        <v>0</v>
      </c>
      <c r="P1082" s="1">
        <v>43</v>
      </c>
    </row>
    <row r="1083" spans="1:16" ht="12.75">
      <c r="A1083" t="s">
        <v>235</v>
      </c>
      <c r="B1083" t="s">
        <v>2464</v>
      </c>
      <c r="C1083" t="s">
        <v>2736</v>
      </c>
      <c r="D1083" t="s">
        <v>2759</v>
      </c>
      <c r="E1083" t="s">
        <v>2761</v>
      </c>
      <c r="F1083" t="s">
        <v>2762</v>
      </c>
      <c r="G1083" t="s">
        <v>2763</v>
      </c>
      <c r="H1083" s="55">
        <v>0</v>
      </c>
      <c r="I1083" s="55">
        <v>0</v>
      </c>
      <c r="J1083" s="55">
        <v>0</v>
      </c>
      <c r="K1083" s="55">
        <v>0</v>
      </c>
      <c r="L1083" s="55">
        <v>0</v>
      </c>
      <c r="M1083" s="55">
        <v>0</v>
      </c>
      <c r="N1083" s="55">
        <v>0</v>
      </c>
      <c r="O1083" s="55">
        <v>0</v>
      </c>
      <c r="P1083" s="1">
        <v>43</v>
      </c>
    </row>
    <row r="1084" spans="1:16" ht="12.75">
      <c r="A1084" t="s">
        <v>235</v>
      </c>
      <c r="B1084" t="s">
        <v>2464</v>
      </c>
      <c r="C1084" t="s">
        <v>2736</v>
      </c>
      <c r="D1084" t="s">
        <v>2759</v>
      </c>
      <c r="E1084" t="s">
        <v>2761</v>
      </c>
      <c r="F1084" t="s">
        <v>2764</v>
      </c>
      <c r="G1084" t="s">
        <v>2765</v>
      </c>
      <c r="H1084" s="55">
        <v>0</v>
      </c>
      <c r="I1084" s="55">
        <v>1167</v>
      </c>
      <c r="J1084" s="55">
        <v>116447.31</v>
      </c>
      <c r="K1084" s="55">
        <v>-115280.31</v>
      </c>
      <c r="L1084" s="55">
        <v>0</v>
      </c>
      <c r="M1084" s="55">
        <v>0</v>
      </c>
      <c r="N1084" s="55">
        <v>110663.44</v>
      </c>
      <c r="O1084" s="55">
        <v>-110663.44</v>
      </c>
      <c r="P1084" s="1">
        <v>43</v>
      </c>
    </row>
    <row r="1085" spans="1:16" ht="12.75">
      <c r="A1085" t="s">
        <v>235</v>
      </c>
      <c r="B1085" t="s">
        <v>2464</v>
      </c>
      <c r="C1085" t="s">
        <v>2736</v>
      </c>
      <c r="D1085" t="s">
        <v>2759</v>
      </c>
      <c r="E1085" t="s">
        <v>2761</v>
      </c>
      <c r="F1085" t="s">
        <v>2766</v>
      </c>
      <c r="G1085" t="s">
        <v>2767</v>
      </c>
      <c r="H1085" s="55">
        <v>0</v>
      </c>
      <c r="I1085" s="55">
        <v>0</v>
      </c>
      <c r="J1085" s="55">
        <v>174.78</v>
      </c>
      <c r="K1085" s="55">
        <v>-174.78</v>
      </c>
      <c r="L1085" s="55">
        <v>0</v>
      </c>
      <c r="M1085" s="55">
        <v>0</v>
      </c>
      <c r="N1085" s="55">
        <v>3191.25</v>
      </c>
      <c r="O1085" s="55">
        <v>-3191.25</v>
      </c>
      <c r="P1085" s="1">
        <v>43</v>
      </c>
    </row>
    <row r="1086" spans="1:16" ht="12.75">
      <c r="A1086" t="s">
        <v>235</v>
      </c>
      <c r="B1086" t="s">
        <v>2464</v>
      </c>
      <c r="C1086" t="s">
        <v>2736</v>
      </c>
      <c r="D1086" t="s">
        <v>2759</v>
      </c>
      <c r="E1086" t="s">
        <v>2761</v>
      </c>
      <c r="F1086" t="s">
        <v>2768</v>
      </c>
      <c r="G1086" t="s">
        <v>2769</v>
      </c>
      <c r="H1086" s="55">
        <v>0</v>
      </c>
      <c r="I1086" s="55">
        <v>2100.52</v>
      </c>
      <c r="J1086" s="55">
        <v>513763.12</v>
      </c>
      <c r="K1086" s="55">
        <v>-511662.6</v>
      </c>
      <c r="L1086" s="55">
        <v>0</v>
      </c>
      <c r="M1086" s="55">
        <v>134.05</v>
      </c>
      <c r="N1086" s="55">
        <v>522529.32</v>
      </c>
      <c r="O1086" s="55">
        <v>-522395.27</v>
      </c>
      <c r="P1086" s="1">
        <v>43</v>
      </c>
    </row>
    <row r="1087" spans="1:16" ht="12.75">
      <c r="A1087" t="s">
        <v>235</v>
      </c>
      <c r="B1087" t="s">
        <v>2464</v>
      </c>
      <c r="C1087" t="s">
        <v>2736</v>
      </c>
      <c r="D1087" t="s">
        <v>2759</v>
      </c>
      <c r="E1087" t="s">
        <v>2761</v>
      </c>
      <c r="F1087" t="s">
        <v>2770</v>
      </c>
      <c r="G1087" t="s">
        <v>2771</v>
      </c>
      <c r="H1087" s="55">
        <v>0</v>
      </c>
      <c r="I1087" s="55">
        <v>0</v>
      </c>
      <c r="J1087" s="55">
        <v>155995.74</v>
      </c>
      <c r="K1087" s="55">
        <v>-155995.74</v>
      </c>
      <c r="L1087" s="55">
        <v>0</v>
      </c>
      <c r="M1087" s="55">
        <v>0</v>
      </c>
      <c r="N1087" s="55">
        <v>106958.25</v>
      </c>
      <c r="O1087" s="55">
        <v>-106958.25</v>
      </c>
      <c r="P1087" s="1">
        <v>43</v>
      </c>
    </row>
    <row r="1088" spans="1:16" ht="12.75">
      <c r="A1088" t="s">
        <v>235</v>
      </c>
      <c r="B1088" t="s">
        <v>2464</v>
      </c>
      <c r="C1088" t="s">
        <v>2736</v>
      </c>
      <c r="D1088" t="s">
        <v>2759</v>
      </c>
      <c r="E1088" t="s">
        <v>2761</v>
      </c>
      <c r="F1088" t="s">
        <v>2772</v>
      </c>
      <c r="G1088" t="s">
        <v>2773</v>
      </c>
      <c r="H1088" s="55">
        <v>0</v>
      </c>
      <c r="I1088" s="55">
        <v>0</v>
      </c>
      <c r="J1088" s="55">
        <v>235608.38</v>
      </c>
      <c r="K1088" s="55">
        <v>-235608.38</v>
      </c>
      <c r="L1088" s="55">
        <v>0</v>
      </c>
      <c r="M1088" s="55">
        <v>0</v>
      </c>
      <c r="N1088" s="55">
        <v>266404.43</v>
      </c>
      <c r="O1088" s="55">
        <v>-266404.43</v>
      </c>
      <c r="P1088" s="1">
        <v>43</v>
      </c>
    </row>
    <row r="1089" spans="1:16" ht="12.75">
      <c r="A1089" t="s">
        <v>235</v>
      </c>
      <c r="B1089" t="s">
        <v>2464</v>
      </c>
      <c r="C1089" t="s">
        <v>2736</v>
      </c>
      <c r="D1089" t="s">
        <v>2759</v>
      </c>
      <c r="E1089" t="s">
        <v>2774</v>
      </c>
      <c r="F1089" t="s">
        <v>2774</v>
      </c>
      <c r="G1089" t="s">
        <v>2775</v>
      </c>
      <c r="H1089" s="55">
        <v>0</v>
      </c>
      <c r="I1089" s="55">
        <v>108984.9</v>
      </c>
      <c r="J1089" s="55">
        <v>4243743.35</v>
      </c>
      <c r="K1089" s="55">
        <v>-4134758.45</v>
      </c>
      <c r="L1089" s="55">
        <v>0</v>
      </c>
      <c r="M1089" s="55">
        <v>87883.77</v>
      </c>
      <c r="N1089" s="55">
        <v>3927386.31</v>
      </c>
      <c r="O1089" s="55">
        <v>-3839502.54</v>
      </c>
      <c r="P1089" s="1">
        <v>43</v>
      </c>
    </row>
    <row r="1090" spans="1:16" ht="12.75">
      <c r="A1090" t="s">
        <v>235</v>
      </c>
      <c r="B1090" t="s">
        <v>2464</v>
      </c>
      <c r="C1090" t="s">
        <v>2736</v>
      </c>
      <c r="D1090" t="s">
        <v>2759</v>
      </c>
      <c r="E1090" t="s">
        <v>2776</v>
      </c>
      <c r="F1090" t="s">
        <v>2776</v>
      </c>
      <c r="G1090" t="s">
        <v>2777</v>
      </c>
      <c r="H1090" s="55">
        <v>0</v>
      </c>
      <c r="I1090" s="55">
        <v>630.57</v>
      </c>
      <c r="J1090" s="55">
        <v>290556.77</v>
      </c>
      <c r="K1090" s="55">
        <v>-289926.2</v>
      </c>
      <c r="L1090" s="55">
        <v>0</v>
      </c>
      <c r="M1090" s="55">
        <v>0</v>
      </c>
      <c r="N1090" s="55">
        <v>48595.12</v>
      </c>
      <c r="O1090" s="55">
        <v>-48595.12</v>
      </c>
      <c r="P1090" s="1">
        <v>43</v>
      </c>
    </row>
    <row r="1091" spans="1:16" ht="12.75">
      <c r="A1091" t="s">
        <v>235</v>
      </c>
      <c r="B1091" t="s">
        <v>2464</v>
      </c>
      <c r="C1091" t="s">
        <v>2736</v>
      </c>
      <c r="D1091" t="s">
        <v>2759</v>
      </c>
      <c r="E1091" t="s">
        <v>2778</v>
      </c>
      <c r="F1091" t="s">
        <v>2778</v>
      </c>
      <c r="G1091" t="s">
        <v>2779</v>
      </c>
      <c r="H1091" s="55">
        <v>0</v>
      </c>
      <c r="I1091" s="55">
        <v>0</v>
      </c>
      <c r="J1091" s="55">
        <v>364410.25</v>
      </c>
      <c r="K1091" s="55">
        <v>-364410.25</v>
      </c>
      <c r="L1091" s="55">
        <v>0</v>
      </c>
      <c r="M1091" s="55">
        <v>3016</v>
      </c>
      <c r="N1091" s="55">
        <v>505113.68</v>
      </c>
      <c r="O1091" s="55">
        <v>-502097.68</v>
      </c>
      <c r="P1091" s="1">
        <v>43</v>
      </c>
    </row>
    <row r="1092" spans="1:16" ht="12.75">
      <c r="A1092" t="s">
        <v>235</v>
      </c>
      <c r="B1092" t="s">
        <v>2464</v>
      </c>
      <c r="C1092" t="s">
        <v>2736</v>
      </c>
      <c r="D1092" t="s">
        <v>2759</v>
      </c>
      <c r="E1092" t="s">
        <v>2780</v>
      </c>
      <c r="F1092" t="s">
        <v>2780</v>
      </c>
      <c r="G1092" t="s">
        <v>2781</v>
      </c>
      <c r="H1092" s="55">
        <v>0</v>
      </c>
      <c r="I1092" s="55">
        <v>3466128.05</v>
      </c>
      <c r="J1092" s="55">
        <v>28946851.84</v>
      </c>
      <c r="K1092" s="55">
        <v>-25480723.79</v>
      </c>
      <c r="L1092" s="55">
        <v>0</v>
      </c>
      <c r="M1092" s="55">
        <v>3877881.75</v>
      </c>
      <c r="N1092" s="55">
        <v>21445338.34</v>
      </c>
      <c r="O1092" s="55">
        <v>-17567456.59</v>
      </c>
      <c r="P1092" s="1">
        <v>43</v>
      </c>
    </row>
    <row r="1093" spans="1:16" ht="12.75">
      <c r="A1093" t="s">
        <v>235</v>
      </c>
      <c r="B1093" t="s">
        <v>2464</v>
      </c>
      <c r="C1093" t="s">
        <v>2736</v>
      </c>
      <c r="D1093" t="s">
        <v>2759</v>
      </c>
      <c r="E1093" t="s">
        <v>2782</v>
      </c>
      <c r="F1093" t="s">
        <v>2783</v>
      </c>
      <c r="G1093" t="s">
        <v>2784</v>
      </c>
      <c r="H1093" s="55">
        <v>0</v>
      </c>
      <c r="I1093" s="55">
        <v>686.05</v>
      </c>
      <c r="J1093" s="55">
        <v>1073585.18</v>
      </c>
      <c r="K1093" s="55">
        <v>-1072899.13</v>
      </c>
      <c r="L1093" s="55">
        <v>0</v>
      </c>
      <c r="M1093" s="55">
        <v>0</v>
      </c>
      <c r="N1093" s="55">
        <v>1059040.72</v>
      </c>
      <c r="O1093" s="55">
        <v>-1059040.72</v>
      </c>
      <c r="P1093" s="1">
        <v>43</v>
      </c>
    </row>
    <row r="1094" spans="1:16" ht="12.75">
      <c r="A1094" t="s">
        <v>235</v>
      </c>
      <c r="B1094" t="s">
        <v>2464</v>
      </c>
      <c r="C1094" t="s">
        <v>2736</v>
      </c>
      <c r="D1094" t="s">
        <v>2759</v>
      </c>
      <c r="E1094" t="s">
        <v>2782</v>
      </c>
      <c r="F1094" t="s">
        <v>2785</v>
      </c>
      <c r="G1094" t="s">
        <v>2786</v>
      </c>
      <c r="H1094" s="55">
        <v>0</v>
      </c>
      <c r="I1094" s="55">
        <v>0</v>
      </c>
      <c r="J1094" s="55">
        <v>0</v>
      </c>
      <c r="K1094" s="55">
        <v>0</v>
      </c>
      <c r="L1094" s="55">
        <v>0</v>
      </c>
      <c r="M1094" s="55">
        <v>0</v>
      </c>
      <c r="N1094" s="55">
        <v>0</v>
      </c>
      <c r="O1094" s="55">
        <v>0</v>
      </c>
      <c r="P1094" s="1">
        <v>43</v>
      </c>
    </row>
    <row r="1095" spans="1:16" ht="12.75">
      <c r="A1095" t="s">
        <v>235</v>
      </c>
      <c r="B1095" t="s">
        <v>2464</v>
      </c>
      <c r="C1095" t="s">
        <v>2736</v>
      </c>
      <c r="D1095" t="s">
        <v>2759</v>
      </c>
      <c r="E1095" t="s">
        <v>2782</v>
      </c>
      <c r="F1095" t="s">
        <v>2787</v>
      </c>
      <c r="G1095" t="s">
        <v>2788</v>
      </c>
      <c r="H1095" s="55">
        <v>0</v>
      </c>
      <c r="I1095" s="55">
        <v>0</v>
      </c>
      <c r="J1095" s="55">
        <v>102106.27</v>
      </c>
      <c r="K1095" s="55">
        <v>-102106.27</v>
      </c>
      <c r="L1095" s="55">
        <v>0</v>
      </c>
      <c r="M1095" s="55">
        <v>0</v>
      </c>
      <c r="N1095" s="55">
        <v>110889.32</v>
      </c>
      <c r="O1095" s="55">
        <v>-110889.32</v>
      </c>
      <c r="P1095" s="1">
        <v>43</v>
      </c>
    </row>
    <row r="1096" spans="1:16" ht="12.75">
      <c r="A1096" t="s">
        <v>235</v>
      </c>
      <c r="B1096" t="s">
        <v>2464</v>
      </c>
      <c r="C1096" t="s">
        <v>2736</v>
      </c>
      <c r="D1096" t="s">
        <v>2759</v>
      </c>
      <c r="E1096" t="s">
        <v>2782</v>
      </c>
      <c r="F1096" t="s">
        <v>2789</v>
      </c>
      <c r="G1096" t="s">
        <v>2790</v>
      </c>
      <c r="H1096" s="55">
        <v>0</v>
      </c>
      <c r="I1096" s="55">
        <v>0</v>
      </c>
      <c r="J1096" s="55">
        <v>0</v>
      </c>
      <c r="K1096" s="55">
        <v>0</v>
      </c>
      <c r="L1096" s="55">
        <v>0</v>
      </c>
      <c r="M1096" s="55">
        <v>0</v>
      </c>
      <c r="N1096" s="55">
        <v>0</v>
      </c>
      <c r="O1096" s="55">
        <v>0</v>
      </c>
      <c r="P1096" s="1">
        <v>43</v>
      </c>
    </row>
    <row r="1097" spans="1:16" ht="12.75">
      <c r="A1097" t="s">
        <v>235</v>
      </c>
      <c r="B1097" t="s">
        <v>2464</v>
      </c>
      <c r="C1097" t="s">
        <v>2736</v>
      </c>
      <c r="D1097" t="s">
        <v>2759</v>
      </c>
      <c r="E1097" t="s">
        <v>2782</v>
      </c>
      <c r="F1097" t="s">
        <v>2791</v>
      </c>
      <c r="G1097" t="s">
        <v>2792</v>
      </c>
      <c r="H1097" s="55">
        <v>0</v>
      </c>
      <c r="I1097" s="55">
        <v>0</v>
      </c>
      <c r="J1097" s="55">
        <v>0</v>
      </c>
      <c r="K1097" s="55">
        <v>0</v>
      </c>
      <c r="L1097" s="55">
        <v>0</v>
      </c>
      <c r="M1097" s="55">
        <v>0</v>
      </c>
      <c r="N1097" s="55">
        <v>0</v>
      </c>
      <c r="O1097" s="55">
        <v>0</v>
      </c>
      <c r="P1097" s="1">
        <v>43</v>
      </c>
    </row>
    <row r="1098" spans="1:16" ht="12.75">
      <c r="A1098" t="s">
        <v>235</v>
      </c>
      <c r="B1098" t="s">
        <v>2464</v>
      </c>
      <c r="C1098" t="s">
        <v>2736</v>
      </c>
      <c r="D1098" t="s">
        <v>2759</v>
      </c>
      <c r="E1098" t="s">
        <v>2782</v>
      </c>
      <c r="F1098" t="s">
        <v>2793</v>
      </c>
      <c r="G1098" t="s">
        <v>2794</v>
      </c>
      <c r="H1098" s="55">
        <v>0</v>
      </c>
      <c r="I1098" s="55">
        <v>0</v>
      </c>
      <c r="J1098" s="55">
        <v>13185</v>
      </c>
      <c r="K1098" s="55">
        <v>-13185</v>
      </c>
      <c r="L1098" s="55">
        <v>0</v>
      </c>
      <c r="M1098" s="55">
        <v>0</v>
      </c>
      <c r="N1098" s="55">
        <v>17350.8</v>
      </c>
      <c r="O1098" s="55">
        <v>-17350.8</v>
      </c>
      <c r="P1098" s="1">
        <v>43</v>
      </c>
    </row>
    <row r="1099" spans="1:16" ht="12.75">
      <c r="A1099" t="s">
        <v>235</v>
      </c>
      <c r="B1099" t="s">
        <v>2464</v>
      </c>
      <c r="C1099" t="s">
        <v>2736</v>
      </c>
      <c r="D1099" t="s">
        <v>2759</v>
      </c>
      <c r="E1099" t="s">
        <v>2782</v>
      </c>
      <c r="F1099" t="s">
        <v>2795</v>
      </c>
      <c r="G1099" t="s">
        <v>2796</v>
      </c>
      <c r="H1099" s="55">
        <v>0</v>
      </c>
      <c r="I1099" s="55">
        <v>0</v>
      </c>
      <c r="J1099" s="55">
        <v>3317.67</v>
      </c>
      <c r="K1099" s="55">
        <v>-3317.67</v>
      </c>
      <c r="L1099" s="55">
        <v>0</v>
      </c>
      <c r="M1099" s="55">
        <v>0</v>
      </c>
      <c r="N1099" s="55">
        <v>8318.16</v>
      </c>
      <c r="O1099" s="55">
        <v>-8318.16</v>
      </c>
      <c r="P1099" s="1">
        <v>43</v>
      </c>
    </row>
    <row r="1100" spans="1:16" ht="12.75">
      <c r="A1100" t="s">
        <v>235</v>
      </c>
      <c r="B1100" t="s">
        <v>2464</v>
      </c>
      <c r="C1100" t="s">
        <v>2736</v>
      </c>
      <c r="D1100" t="s">
        <v>2797</v>
      </c>
      <c r="E1100" t="s">
        <v>2798</v>
      </c>
      <c r="F1100" t="s">
        <v>2798</v>
      </c>
      <c r="G1100" t="s">
        <v>2799</v>
      </c>
      <c r="H1100" s="55">
        <v>0</v>
      </c>
      <c r="I1100" s="55">
        <v>0</v>
      </c>
      <c r="J1100" s="55">
        <v>29849.32</v>
      </c>
      <c r="K1100" s="55">
        <v>-29849.32</v>
      </c>
      <c r="L1100" s="55">
        <v>0</v>
      </c>
      <c r="M1100" s="55">
        <v>0</v>
      </c>
      <c r="N1100" s="55">
        <v>0</v>
      </c>
      <c r="O1100" s="55">
        <v>0</v>
      </c>
      <c r="P1100" s="1">
        <v>43</v>
      </c>
    </row>
    <row r="1101" spans="1:16" ht="12.75">
      <c r="A1101" t="s">
        <v>235</v>
      </c>
      <c r="B1101" t="s">
        <v>2464</v>
      </c>
      <c r="C1101" t="s">
        <v>2736</v>
      </c>
      <c r="D1101" t="s">
        <v>2797</v>
      </c>
      <c r="E1101" t="s">
        <v>2800</v>
      </c>
      <c r="F1101" t="s">
        <v>2800</v>
      </c>
      <c r="G1101" t="s">
        <v>2801</v>
      </c>
      <c r="H1101" s="55">
        <v>0</v>
      </c>
      <c r="I1101" s="55">
        <v>0</v>
      </c>
      <c r="J1101" s="55">
        <v>4493.41</v>
      </c>
      <c r="K1101" s="55">
        <v>-4493.41</v>
      </c>
      <c r="L1101" s="55">
        <v>0</v>
      </c>
      <c r="M1101" s="55">
        <v>0</v>
      </c>
      <c r="N1101" s="55">
        <v>0</v>
      </c>
      <c r="O1101" s="55">
        <v>0</v>
      </c>
      <c r="P1101" s="1">
        <v>43</v>
      </c>
    </row>
    <row r="1102" spans="1:16" ht="12.75">
      <c r="A1102" t="s">
        <v>235</v>
      </c>
      <c r="B1102" t="s">
        <v>2464</v>
      </c>
      <c r="C1102" t="s">
        <v>2802</v>
      </c>
      <c r="D1102" t="s">
        <v>2803</v>
      </c>
      <c r="E1102" t="s">
        <v>2804</v>
      </c>
      <c r="F1102" t="s">
        <v>2804</v>
      </c>
      <c r="G1102" t="s">
        <v>2805</v>
      </c>
      <c r="H1102" s="55">
        <v>0</v>
      </c>
      <c r="I1102" s="55">
        <v>0</v>
      </c>
      <c r="J1102" s="55">
        <v>0</v>
      </c>
      <c r="K1102" s="55">
        <v>0</v>
      </c>
      <c r="L1102" s="55">
        <v>0</v>
      </c>
      <c r="M1102" s="55">
        <v>0</v>
      </c>
      <c r="N1102" s="55">
        <v>0</v>
      </c>
      <c r="O1102" s="55">
        <v>0</v>
      </c>
      <c r="P1102" s="1">
        <v>43</v>
      </c>
    </row>
    <row r="1103" spans="1:16" ht="12.75">
      <c r="A1103" t="s">
        <v>235</v>
      </c>
      <c r="B1103" t="s">
        <v>2464</v>
      </c>
      <c r="C1103" t="s">
        <v>2802</v>
      </c>
      <c r="D1103" t="s">
        <v>2806</v>
      </c>
      <c r="E1103" t="s">
        <v>2807</v>
      </c>
      <c r="F1103" t="s">
        <v>2807</v>
      </c>
      <c r="G1103" t="s">
        <v>2808</v>
      </c>
      <c r="H1103" s="55">
        <v>0</v>
      </c>
      <c r="I1103" s="55">
        <v>0</v>
      </c>
      <c r="J1103" s="55">
        <v>0</v>
      </c>
      <c r="K1103" s="55">
        <v>0</v>
      </c>
      <c r="L1103" s="55">
        <v>0</v>
      </c>
      <c r="M1103" s="55">
        <v>0</v>
      </c>
      <c r="N1103" s="55">
        <v>0</v>
      </c>
      <c r="O1103" s="55">
        <v>0</v>
      </c>
      <c r="P1103" s="1">
        <v>43</v>
      </c>
    </row>
    <row r="1104" spans="1:16" ht="12.75">
      <c r="A1104" t="s">
        <v>235</v>
      </c>
      <c r="B1104" t="s">
        <v>2464</v>
      </c>
      <c r="C1104" t="s">
        <v>2802</v>
      </c>
      <c r="D1104" t="s">
        <v>2806</v>
      </c>
      <c r="E1104" t="s">
        <v>2809</v>
      </c>
      <c r="F1104" t="s">
        <v>2809</v>
      </c>
      <c r="G1104" t="s">
        <v>2810</v>
      </c>
      <c r="H1104" s="55">
        <v>0</v>
      </c>
      <c r="I1104" s="55">
        <v>0</v>
      </c>
      <c r="J1104" s="55">
        <v>0</v>
      </c>
      <c r="K1104" s="55">
        <v>0</v>
      </c>
      <c r="L1104" s="55">
        <v>0</v>
      </c>
      <c r="M1104" s="55">
        <v>0</v>
      </c>
      <c r="N1104" s="55">
        <v>0</v>
      </c>
      <c r="O1104" s="55">
        <v>0</v>
      </c>
      <c r="P1104" s="1">
        <v>43</v>
      </c>
    </row>
    <row r="1105" spans="1:16" ht="12.75">
      <c r="A1105" t="s">
        <v>235</v>
      </c>
      <c r="B1105" t="s">
        <v>2464</v>
      </c>
      <c r="C1105" t="s">
        <v>2802</v>
      </c>
      <c r="D1105" t="s">
        <v>2806</v>
      </c>
      <c r="E1105" t="s">
        <v>2811</v>
      </c>
      <c r="F1105" t="s">
        <v>2811</v>
      </c>
      <c r="G1105" t="s">
        <v>2812</v>
      </c>
      <c r="H1105" s="55">
        <v>0</v>
      </c>
      <c r="I1105" s="55">
        <v>0</v>
      </c>
      <c r="J1105" s="55">
        <v>0</v>
      </c>
      <c r="K1105" s="55">
        <v>0</v>
      </c>
      <c r="L1105" s="55">
        <v>0</v>
      </c>
      <c r="M1105" s="55">
        <v>0</v>
      </c>
      <c r="N1105" s="55">
        <v>373802.11</v>
      </c>
      <c r="O1105" s="55">
        <v>-373802.11</v>
      </c>
      <c r="P1105" s="1">
        <v>43</v>
      </c>
    </row>
    <row r="1106" spans="1:16" ht="12.75">
      <c r="A1106" t="s">
        <v>235</v>
      </c>
      <c r="B1106" t="s">
        <v>2464</v>
      </c>
      <c r="C1106" t="s">
        <v>2802</v>
      </c>
      <c r="D1106" t="s">
        <v>2813</v>
      </c>
      <c r="E1106" t="s">
        <v>2814</v>
      </c>
      <c r="F1106" t="s">
        <v>2815</v>
      </c>
      <c r="G1106" t="s">
        <v>2816</v>
      </c>
      <c r="H1106" s="55">
        <v>0</v>
      </c>
      <c r="I1106" s="55">
        <v>0</v>
      </c>
      <c r="J1106" s="55">
        <v>0</v>
      </c>
      <c r="K1106" s="55">
        <v>0</v>
      </c>
      <c r="L1106" s="55">
        <v>0</v>
      </c>
      <c r="M1106" s="55">
        <v>0</v>
      </c>
      <c r="N1106" s="55">
        <v>0</v>
      </c>
      <c r="O1106" s="55">
        <v>0</v>
      </c>
      <c r="P1106" s="1">
        <v>43</v>
      </c>
    </row>
    <row r="1107" spans="1:16" ht="12.75">
      <c r="A1107" t="s">
        <v>235</v>
      </c>
      <c r="B1107" t="s">
        <v>2464</v>
      </c>
      <c r="C1107" t="s">
        <v>2802</v>
      </c>
      <c r="D1107" t="s">
        <v>2813</v>
      </c>
      <c r="E1107" t="s">
        <v>2817</v>
      </c>
      <c r="F1107" t="s">
        <v>2818</v>
      </c>
      <c r="G1107" t="s">
        <v>2819</v>
      </c>
      <c r="H1107" s="55">
        <v>0</v>
      </c>
      <c r="I1107" s="55">
        <v>0</v>
      </c>
      <c r="J1107" s="55">
        <v>0</v>
      </c>
      <c r="K1107" s="55">
        <v>0</v>
      </c>
      <c r="L1107" s="55">
        <v>0</v>
      </c>
      <c r="M1107" s="55">
        <v>0</v>
      </c>
      <c r="N1107" s="55">
        <v>989630224.78</v>
      </c>
      <c r="O1107" s="55">
        <v>-989630224.78</v>
      </c>
      <c r="P1107" s="1">
        <v>43</v>
      </c>
    </row>
    <row r="1108" spans="1:16" ht="12.75">
      <c r="A1108" t="s">
        <v>235</v>
      </c>
      <c r="B1108" t="s">
        <v>2464</v>
      </c>
      <c r="C1108" t="s">
        <v>2802</v>
      </c>
      <c r="D1108" t="s">
        <v>2813</v>
      </c>
      <c r="E1108" t="s">
        <v>2817</v>
      </c>
      <c r="F1108" t="s">
        <v>2820</v>
      </c>
      <c r="G1108" t="s">
        <v>2821</v>
      </c>
      <c r="H1108" s="55">
        <v>0</v>
      </c>
      <c r="I1108" s="55">
        <v>0</v>
      </c>
      <c r="J1108" s="55">
        <v>0</v>
      </c>
      <c r="K1108" s="55">
        <v>0</v>
      </c>
      <c r="L1108" s="55">
        <v>0</v>
      </c>
      <c r="M1108" s="55">
        <v>0</v>
      </c>
      <c r="N1108" s="55">
        <v>0</v>
      </c>
      <c r="O1108" s="55">
        <v>0</v>
      </c>
      <c r="P1108" s="1">
        <v>43</v>
      </c>
    </row>
    <row r="1109" spans="1:16" ht="12.75">
      <c r="A1109" t="s">
        <v>229</v>
      </c>
      <c r="B1109" t="s">
        <v>2822</v>
      </c>
      <c r="C1109" t="s">
        <v>2823</v>
      </c>
      <c r="D1109" t="s">
        <v>2824</v>
      </c>
      <c r="E1109" t="s">
        <v>2825</v>
      </c>
      <c r="F1109" t="s">
        <v>2825</v>
      </c>
      <c r="G1109" t="s">
        <v>2826</v>
      </c>
      <c r="H1109" s="55">
        <v>0</v>
      </c>
      <c r="I1109" s="55">
        <v>0</v>
      </c>
      <c r="J1109" s="55">
        <v>0</v>
      </c>
      <c r="K1109" s="55">
        <v>0</v>
      </c>
      <c r="L1109" s="55">
        <v>0</v>
      </c>
      <c r="M1109" s="55">
        <v>0</v>
      </c>
      <c r="N1109" s="55">
        <v>0</v>
      </c>
      <c r="O1109" s="55">
        <v>0</v>
      </c>
      <c r="P1109" s="1">
        <v>45</v>
      </c>
    </row>
    <row r="1110" spans="1:16" ht="12.75">
      <c r="A1110" t="s">
        <v>229</v>
      </c>
      <c r="B1110" t="s">
        <v>2822</v>
      </c>
      <c r="C1110" t="s">
        <v>2823</v>
      </c>
      <c r="D1110" t="s">
        <v>2827</v>
      </c>
      <c r="E1110" t="s">
        <v>2828</v>
      </c>
      <c r="F1110" t="s">
        <v>2828</v>
      </c>
      <c r="G1110" t="s">
        <v>2829</v>
      </c>
      <c r="H1110" s="55">
        <v>0</v>
      </c>
      <c r="I1110" s="55">
        <v>0</v>
      </c>
      <c r="J1110" s="55">
        <v>0</v>
      </c>
      <c r="K1110" s="55">
        <v>0</v>
      </c>
      <c r="L1110" s="55">
        <v>0</v>
      </c>
      <c r="M1110" s="55">
        <v>0</v>
      </c>
      <c r="N1110" s="55">
        <v>0</v>
      </c>
      <c r="O1110" s="55">
        <v>0</v>
      </c>
      <c r="P1110" s="1">
        <v>45</v>
      </c>
    </row>
    <row r="1111" spans="1:16" ht="12.75">
      <c r="A1111" t="s">
        <v>229</v>
      </c>
      <c r="B1111" t="s">
        <v>2822</v>
      </c>
      <c r="C1111" t="s">
        <v>2830</v>
      </c>
      <c r="D1111" t="s">
        <v>2831</v>
      </c>
      <c r="E1111" t="s">
        <v>2832</v>
      </c>
      <c r="F1111" t="s">
        <v>2832</v>
      </c>
      <c r="G1111" t="s">
        <v>2833</v>
      </c>
      <c r="H1111" s="55">
        <v>0</v>
      </c>
      <c r="I1111" s="55">
        <v>0</v>
      </c>
      <c r="J1111" s="55">
        <v>0</v>
      </c>
      <c r="K1111" s="55">
        <v>0</v>
      </c>
      <c r="L1111" s="55">
        <v>0</v>
      </c>
      <c r="M1111" s="55">
        <v>0</v>
      </c>
      <c r="N1111" s="55">
        <v>0</v>
      </c>
      <c r="O1111" s="55">
        <v>0</v>
      </c>
      <c r="P1111" s="1">
        <v>46</v>
      </c>
    </row>
    <row r="1112" spans="1:16" ht="12.75">
      <c r="A1112" t="s">
        <v>229</v>
      </c>
      <c r="B1112" t="s">
        <v>2822</v>
      </c>
      <c r="C1112" t="s">
        <v>2830</v>
      </c>
      <c r="D1112" t="s">
        <v>2834</v>
      </c>
      <c r="E1112" t="s">
        <v>2835</v>
      </c>
      <c r="F1112" t="s">
        <v>2835</v>
      </c>
      <c r="G1112" t="s">
        <v>2836</v>
      </c>
      <c r="H1112" s="55">
        <v>0</v>
      </c>
      <c r="I1112" s="55">
        <v>0</v>
      </c>
      <c r="J1112" s="55">
        <v>0</v>
      </c>
      <c r="K1112" s="55">
        <v>0</v>
      </c>
      <c r="L1112" s="55">
        <v>0</v>
      </c>
      <c r="M1112" s="55">
        <v>0</v>
      </c>
      <c r="N1112" s="55">
        <v>0</v>
      </c>
      <c r="O1112" s="55">
        <v>0</v>
      </c>
      <c r="P1112" s="1">
        <v>46</v>
      </c>
    </row>
    <row r="1113" spans="1:16" ht="12.75">
      <c r="A1113" t="s">
        <v>229</v>
      </c>
      <c r="B1113" t="s">
        <v>2822</v>
      </c>
      <c r="C1113" t="s">
        <v>2837</v>
      </c>
      <c r="D1113" t="s">
        <v>2838</v>
      </c>
      <c r="E1113" t="s">
        <v>2839</v>
      </c>
      <c r="F1113" t="s">
        <v>2839</v>
      </c>
      <c r="G1113" t="s">
        <v>2840</v>
      </c>
      <c r="H1113" s="55">
        <v>0</v>
      </c>
      <c r="I1113" s="55">
        <v>0</v>
      </c>
      <c r="J1113" s="55">
        <v>0</v>
      </c>
      <c r="K1113" s="55">
        <v>0</v>
      </c>
      <c r="L1113" s="55">
        <v>0</v>
      </c>
      <c r="M1113" s="55">
        <v>0</v>
      </c>
      <c r="N1113" s="55">
        <v>0</v>
      </c>
      <c r="O1113" s="55">
        <v>0</v>
      </c>
      <c r="P1113" s="1">
        <v>44</v>
      </c>
    </row>
    <row r="1114" spans="1:16" ht="12.75">
      <c r="A1114" t="s">
        <v>229</v>
      </c>
      <c r="B1114" t="s">
        <v>2822</v>
      </c>
      <c r="C1114" t="s">
        <v>2837</v>
      </c>
      <c r="D1114" t="s">
        <v>2841</v>
      </c>
      <c r="E1114" t="s">
        <v>2842</v>
      </c>
      <c r="F1114" t="s">
        <v>2842</v>
      </c>
      <c r="G1114" t="s">
        <v>2843</v>
      </c>
      <c r="H1114" s="55">
        <v>0</v>
      </c>
      <c r="I1114" s="55">
        <v>0</v>
      </c>
      <c r="J1114" s="55">
        <v>0</v>
      </c>
      <c r="K1114" s="55">
        <v>0</v>
      </c>
      <c r="L1114" s="55">
        <v>0</v>
      </c>
      <c r="M1114" s="55">
        <v>0</v>
      </c>
      <c r="N1114" s="55">
        <v>0</v>
      </c>
      <c r="O1114" s="55">
        <v>0</v>
      </c>
      <c r="P1114" s="1">
        <v>44</v>
      </c>
    </row>
    <row r="1115" spans="1:16" ht="12.75">
      <c r="A1115" t="s">
        <v>229</v>
      </c>
      <c r="B1115" t="s">
        <v>2822</v>
      </c>
      <c r="C1115" t="s">
        <v>2837</v>
      </c>
      <c r="D1115" t="s">
        <v>2844</v>
      </c>
      <c r="E1115" t="s">
        <v>2845</v>
      </c>
      <c r="F1115" t="s">
        <v>2845</v>
      </c>
      <c r="G1115" t="s">
        <v>2846</v>
      </c>
      <c r="H1115" s="55">
        <v>0</v>
      </c>
      <c r="I1115" s="55">
        <v>0</v>
      </c>
      <c r="J1115" s="55">
        <v>0</v>
      </c>
      <c r="K1115" s="55">
        <v>0</v>
      </c>
      <c r="L1115" s="55">
        <v>0</v>
      </c>
      <c r="M1115" s="55">
        <v>0</v>
      </c>
      <c r="N1115" s="55">
        <v>0</v>
      </c>
      <c r="O1115" s="55">
        <v>0</v>
      </c>
      <c r="P1115" s="1">
        <v>44</v>
      </c>
    </row>
    <row r="1116" spans="1:16" ht="12.75">
      <c r="A1116" t="s">
        <v>229</v>
      </c>
      <c r="B1116" t="s">
        <v>2822</v>
      </c>
      <c r="C1116" t="s">
        <v>2837</v>
      </c>
      <c r="D1116" t="s">
        <v>2847</v>
      </c>
      <c r="E1116" t="s">
        <v>2848</v>
      </c>
      <c r="F1116" t="s">
        <v>2848</v>
      </c>
      <c r="G1116" t="s">
        <v>2849</v>
      </c>
      <c r="H1116" s="55">
        <v>0</v>
      </c>
      <c r="I1116" s="55">
        <v>0</v>
      </c>
      <c r="J1116" s="55">
        <v>0</v>
      </c>
      <c r="K1116" s="55">
        <v>0</v>
      </c>
      <c r="L1116" s="55">
        <v>0</v>
      </c>
      <c r="M1116" s="55">
        <v>0</v>
      </c>
      <c r="N1116" s="55">
        <v>0</v>
      </c>
      <c r="O1116" s="55">
        <v>0</v>
      </c>
      <c r="P1116" s="1">
        <v>44</v>
      </c>
    </row>
    <row r="1117" spans="1:16" ht="12.75">
      <c r="A1117" t="s">
        <v>229</v>
      </c>
      <c r="B1117" t="s">
        <v>2822</v>
      </c>
      <c r="C1117" t="s">
        <v>2850</v>
      </c>
      <c r="D1117" t="s">
        <v>2851</v>
      </c>
      <c r="E1117" t="s">
        <v>2852</v>
      </c>
      <c r="F1117" t="s">
        <v>2852</v>
      </c>
      <c r="G1117" t="s">
        <v>2853</v>
      </c>
      <c r="H1117" s="55">
        <v>0</v>
      </c>
      <c r="I1117" s="55">
        <v>0</v>
      </c>
      <c r="J1117" s="55">
        <v>0</v>
      </c>
      <c r="K1117" s="55">
        <v>0</v>
      </c>
      <c r="L1117" s="55">
        <v>0</v>
      </c>
      <c r="M1117" s="55">
        <v>511354.29</v>
      </c>
      <c r="N1117" s="55">
        <v>0</v>
      </c>
      <c r="O1117" s="55">
        <v>511354.29</v>
      </c>
      <c r="P1117" s="1">
        <v>47</v>
      </c>
    </row>
    <row r="1118" spans="1:16" ht="12.75">
      <c r="A1118" t="s">
        <v>229</v>
      </c>
      <c r="B1118" t="s">
        <v>2822</v>
      </c>
      <c r="C1118" t="s">
        <v>2850</v>
      </c>
      <c r="D1118" t="s">
        <v>2854</v>
      </c>
      <c r="E1118" t="s">
        <v>2855</v>
      </c>
      <c r="F1118" t="s">
        <v>2855</v>
      </c>
      <c r="G1118" t="s">
        <v>2856</v>
      </c>
      <c r="H1118" s="55">
        <v>0</v>
      </c>
      <c r="I1118" s="55">
        <v>0</v>
      </c>
      <c r="J1118" s="55">
        <v>0</v>
      </c>
      <c r="K1118" s="55">
        <v>0</v>
      </c>
      <c r="L1118" s="55">
        <v>0</v>
      </c>
      <c r="M1118" s="55">
        <v>0</v>
      </c>
      <c r="N1118" s="55">
        <v>0</v>
      </c>
      <c r="O1118" s="55">
        <v>0</v>
      </c>
      <c r="P1118" s="1">
        <v>47</v>
      </c>
    </row>
    <row r="1119" spans="1:16" ht="12.75">
      <c r="A1119" t="s">
        <v>229</v>
      </c>
      <c r="B1119" t="s">
        <v>2822</v>
      </c>
      <c r="C1119" t="s">
        <v>2850</v>
      </c>
      <c r="D1119" t="s">
        <v>2857</v>
      </c>
      <c r="E1119" t="s">
        <v>2858</v>
      </c>
      <c r="F1119" t="s">
        <v>2858</v>
      </c>
      <c r="G1119" t="s">
        <v>2859</v>
      </c>
      <c r="H1119" s="55">
        <v>0</v>
      </c>
      <c r="I1119" s="55">
        <v>0</v>
      </c>
      <c r="J1119" s="55">
        <v>0</v>
      </c>
      <c r="K1119" s="55">
        <v>0</v>
      </c>
      <c r="L1119" s="55">
        <v>0</v>
      </c>
      <c r="M1119" s="55">
        <v>0</v>
      </c>
      <c r="N1119" s="55">
        <v>0</v>
      </c>
      <c r="O1119" s="55">
        <v>0</v>
      </c>
      <c r="P1119" s="1">
        <v>47</v>
      </c>
    </row>
    <row r="1120" spans="1:16" ht="12.75">
      <c r="A1120" t="s">
        <v>229</v>
      </c>
      <c r="B1120" t="s">
        <v>2822</v>
      </c>
      <c r="C1120" t="s">
        <v>2860</v>
      </c>
      <c r="D1120" t="s">
        <v>2861</v>
      </c>
      <c r="E1120" t="s">
        <v>2862</v>
      </c>
      <c r="F1120" t="s">
        <v>2862</v>
      </c>
      <c r="G1120" t="s">
        <v>2863</v>
      </c>
      <c r="H1120" s="55">
        <v>0</v>
      </c>
      <c r="I1120" s="55">
        <v>0</v>
      </c>
      <c r="J1120" s="55">
        <v>0</v>
      </c>
      <c r="K1120" s="55">
        <v>0</v>
      </c>
      <c r="L1120" s="55">
        <v>0</v>
      </c>
      <c r="M1120" s="55">
        <v>0</v>
      </c>
      <c r="N1120" s="55">
        <v>0</v>
      </c>
      <c r="O1120" s="55">
        <v>0</v>
      </c>
      <c r="P1120" s="1">
        <v>45</v>
      </c>
    </row>
    <row r="1121" spans="1:16" ht="12.75">
      <c r="A1121" t="s">
        <v>235</v>
      </c>
      <c r="B1121" t="s">
        <v>2864</v>
      </c>
      <c r="C1121" t="s">
        <v>2865</v>
      </c>
      <c r="D1121" t="s">
        <v>2866</v>
      </c>
      <c r="E1121" t="s">
        <v>2867</v>
      </c>
      <c r="F1121" t="s">
        <v>2867</v>
      </c>
      <c r="G1121" t="s">
        <v>2868</v>
      </c>
      <c r="H1121" s="55">
        <v>0</v>
      </c>
      <c r="I1121" s="55">
        <v>0</v>
      </c>
      <c r="J1121" s="55">
        <v>0</v>
      </c>
      <c r="K1121" s="55">
        <v>0</v>
      </c>
      <c r="L1121" s="55">
        <v>0</v>
      </c>
      <c r="M1121" s="55">
        <v>0</v>
      </c>
      <c r="N1121" s="55">
        <v>0</v>
      </c>
      <c r="O1121" s="55">
        <v>0</v>
      </c>
      <c r="P1121" s="1">
        <v>45</v>
      </c>
    </row>
    <row r="1122" spans="1:16" ht="12.75">
      <c r="A1122" t="s">
        <v>235</v>
      </c>
      <c r="B1122" t="s">
        <v>2864</v>
      </c>
      <c r="C1122" t="s">
        <v>2865</v>
      </c>
      <c r="D1122" t="s">
        <v>2869</v>
      </c>
      <c r="E1122" t="s">
        <v>2870</v>
      </c>
      <c r="F1122" t="s">
        <v>2870</v>
      </c>
      <c r="G1122" t="s">
        <v>2871</v>
      </c>
      <c r="H1122" s="55">
        <v>0</v>
      </c>
      <c r="I1122" s="55">
        <v>0</v>
      </c>
      <c r="J1122" s="55">
        <v>0</v>
      </c>
      <c r="K1122" s="55">
        <v>0</v>
      </c>
      <c r="L1122" s="55">
        <v>0</v>
      </c>
      <c r="M1122" s="55">
        <v>0</v>
      </c>
      <c r="N1122" s="55">
        <v>0</v>
      </c>
      <c r="O1122" s="55">
        <v>0</v>
      </c>
      <c r="P1122" s="1">
        <v>45</v>
      </c>
    </row>
    <row r="1123" spans="1:16" ht="12.75">
      <c r="A1123" t="s">
        <v>235</v>
      </c>
      <c r="B1123" t="s">
        <v>2864</v>
      </c>
      <c r="C1123" t="s">
        <v>2872</v>
      </c>
      <c r="D1123" t="s">
        <v>2873</v>
      </c>
      <c r="E1123" t="s">
        <v>2874</v>
      </c>
      <c r="F1123" t="s">
        <v>2874</v>
      </c>
      <c r="G1123" t="s">
        <v>2875</v>
      </c>
      <c r="H1123" s="55">
        <v>0</v>
      </c>
      <c r="I1123" s="55">
        <v>0</v>
      </c>
      <c r="J1123" s="55">
        <v>0</v>
      </c>
      <c r="K1123" s="55">
        <v>0</v>
      </c>
      <c r="L1123" s="55">
        <v>0</v>
      </c>
      <c r="M1123" s="55">
        <v>0</v>
      </c>
      <c r="N1123" s="55">
        <v>0</v>
      </c>
      <c r="O1123" s="55">
        <v>0</v>
      </c>
      <c r="P1123" s="1">
        <v>46</v>
      </c>
    </row>
    <row r="1124" spans="1:16" ht="12.75">
      <c r="A1124" t="s">
        <v>235</v>
      </c>
      <c r="B1124" t="s">
        <v>2864</v>
      </c>
      <c r="C1124" t="s">
        <v>2872</v>
      </c>
      <c r="D1124" t="s">
        <v>2876</v>
      </c>
      <c r="E1124" t="s">
        <v>2877</v>
      </c>
      <c r="F1124" t="s">
        <v>2877</v>
      </c>
      <c r="G1124" t="s">
        <v>2878</v>
      </c>
      <c r="H1124" s="55">
        <v>0</v>
      </c>
      <c r="I1124" s="55">
        <v>0</v>
      </c>
      <c r="J1124" s="55">
        <v>0</v>
      </c>
      <c r="K1124" s="55">
        <v>0</v>
      </c>
      <c r="L1124" s="55">
        <v>0</v>
      </c>
      <c r="M1124" s="55">
        <v>0</v>
      </c>
      <c r="N1124" s="55">
        <v>0</v>
      </c>
      <c r="O1124" s="55">
        <v>0</v>
      </c>
      <c r="P1124" s="1">
        <v>46</v>
      </c>
    </row>
    <row r="1125" spans="1:16" ht="12.75">
      <c r="A1125" t="s">
        <v>235</v>
      </c>
      <c r="B1125" t="s">
        <v>2864</v>
      </c>
      <c r="C1125" t="s">
        <v>2879</v>
      </c>
      <c r="D1125" t="s">
        <v>2880</v>
      </c>
      <c r="E1125" t="s">
        <v>2881</v>
      </c>
      <c r="F1125" t="s">
        <v>2881</v>
      </c>
      <c r="G1125" t="s">
        <v>2882</v>
      </c>
      <c r="H1125" s="55">
        <v>0</v>
      </c>
      <c r="I1125" s="55">
        <v>0</v>
      </c>
      <c r="J1125" s="55">
        <v>0</v>
      </c>
      <c r="K1125" s="55">
        <v>0</v>
      </c>
      <c r="L1125" s="55">
        <v>0</v>
      </c>
      <c r="M1125" s="55">
        <v>0</v>
      </c>
      <c r="N1125" s="55">
        <v>0</v>
      </c>
      <c r="O1125" s="55">
        <v>0</v>
      </c>
      <c r="P1125" s="1">
        <v>44</v>
      </c>
    </row>
    <row r="1126" spans="1:16" ht="12.75">
      <c r="A1126" t="s">
        <v>235</v>
      </c>
      <c r="B1126" t="s">
        <v>2864</v>
      </c>
      <c r="C1126" t="s">
        <v>2883</v>
      </c>
      <c r="D1126" t="s">
        <v>2884</v>
      </c>
      <c r="E1126" t="s">
        <v>2885</v>
      </c>
      <c r="F1126" t="s">
        <v>2885</v>
      </c>
      <c r="G1126" t="s">
        <v>2886</v>
      </c>
      <c r="H1126" s="55">
        <v>0</v>
      </c>
      <c r="I1126" s="55">
        <v>0</v>
      </c>
      <c r="J1126" s="55">
        <v>0</v>
      </c>
      <c r="K1126" s="55">
        <v>0</v>
      </c>
      <c r="L1126" s="55">
        <v>0</v>
      </c>
      <c r="M1126" s="55">
        <v>0</v>
      </c>
      <c r="N1126" s="55">
        <v>1365381</v>
      </c>
      <c r="O1126" s="55">
        <v>-1365381</v>
      </c>
      <c r="P1126" s="1">
        <v>47</v>
      </c>
    </row>
    <row r="1127" spans="1:16" ht="12.75">
      <c r="A1127" t="s">
        <v>235</v>
      </c>
      <c r="B1127" t="s">
        <v>2864</v>
      </c>
      <c r="C1127" t="s">
        <v>2883</v>
      </c>
      <c r="D1127" t="s">
        <v>2887</v>
      </c>
      <c r="E1127" t="s">
        <v>2888</v>
      </c>
      <c r="F1127" t="s">
        <v>2888</v>
      </c>
      <c r="G1127" t="s">
        <v>2889</v>
      </c>
      <c r="H1127" s="55">
        <v>0</v>
      </c>
      <c r="I1127" s="55">
        <v>0</v>
      </c>
      <c r="J1127" s="55">
        <v>0</v>
      </c>
      <c r="K1127" s="55">
        <v>0</v>
      </c>
      <c r="L1127" s="55">
        <v>0</v>
      </c>
      <c r="M1127" s="55">
        <v>0</v>
      </c>
      <c r="N1127" s="55">
        <v>0</v>
      </c>
      <c r="O1127" s="55">
        <v>0</v>
      </c>
      <c r="P1127" s="1">
        <v>47</v>
      </c>
    </row>
    <row r="1128" spans="1:16" ht="12.75">
      <c r="A1128" t="s">
        <v>235</v>
      </c>
      <c r="B1128" t="s">
        <v>2864</v>
      </c>
      <c r="C1128" t="s">
        <v>2883</v>
      </c>
      <c r="D1128" t="s">
        <v>2890</v>
      </c>
      <c r="E1128" t="s">
        <v>2891</v>
      </c>
      <c r="F1128" t="s">
        <v>2891</v>
      </c>
      <c r="G1128" t="s">
        <v>2892</v>
      </c>
      <c r="H1128" s="55">
        <v>0</v>
      </c>
      <c r="I1128" s="55">
        <v>0</v>
      </c>
      <c r="J1128" s="55">
        <v>0</v>
      </c>
      <c r="K1128" s="55">
        <v>0</v>
      </c>
      <c r="L1128" s="55">
        <v>0</v>
      </c>
      <c r="M1128" s="55">
        <v>0</v>
      </c>
      <c r="N1128" s="55">
        <v>0</v>
      </c>
      <c r="O1128" s="55">
        <v>0</v>
      </c>
      <c r="P1128" s="1">
        <v>47</v>
      </c>
    </row>
    <row r="1129" spans="1:16" ht="12.75">
      <c r="A1129" t="s">
        <v>235</v>
      </c>
      <c r="B1129" t="s">
        <v>2864</v>
      </c>
      <c r="C1129" t="s">
        <v>2893</v>
      </c>
      <c r="D1129" t="s">
        <v>2894</v>
      </c>
      <c r="E1129" t="s">
        <v>2895</v>
      </c>
      <c r="F1129" t="s">
        <v>2895</v>
      </c>
      <c r="G1129" t="s">
        <v>2896</v>
      </c>
      <c r="H1129" s="55">
        <v>0</v>
      </c>
      <c r="I1129" s="55">
        <v>0</v>
      </c>
      <c r="J1129" s="55">
        <v>0</v>
      </c>
      <c r="K1129" s="55">
        <v>0</v>
      </c>
      <c r="L1129" s="55">
        <v>0</v>
      </c>
      <c r="M1129" s="55">
        <v>0</v>
      </c>
      <c r="N1129" s="55">
        <v>0</v>
      </c>
      <c r="O1129" s="55">
        <v>0</v>
      </c>
      <c r="P1129" s="1">
        <v>45</v>
      </c>
    </row>
    <row r="1130" spans="1:16" ht="12.75">
      <c r="A1130" t="s">
        <v>235</v>
      </c>
      <c r="B1130" t="s">
        <v>2864</v>
      </c>
      <c r="C1130" t="s">
        <v>2893</v>
      </c>
      <c r="D1130" t="s">
        <v>2897</v>
      </c>
      <c r="E1130" t="s">
        <v>2898</v>
      </c>
      <c r="F1130" t="s">
        <v>2898</v>
      </c>
      <c r="G1130" t="s">
        <v>2899</v>
      </c>
      <c r="H1130" s="55">
        <v>0</v>
      </c>
      <c r="I1130" s="55">
        <v>0</v>
      </c>
      <c r="J1130" s="55">
        <v>0</v>
      </c>
      <c r="K1130" s="55">
        <v>0</v>
      </c>
      <c r="L1130" s="55">
        <v>0</v>
      </c>
      <c r="M1130" s="55">
        <v>0</v>
      </c>
      <c r="N1130" s="55">
        <v>0</v>
      </c>
      <c r="O1130" s="55">
        <v>0</v>
      </c>
      <c r="P1130" s="1">
        <v>45</v>
      </c>
    </row>
    <row r="1131" spans="1:16" ht="12.75">
      <c r="A1131" t="s">
        <v>229</v>
      </c>
      <c r="B1131" t="s">
        <v>230</v>
      </c>
      <c r="C1131" t="s">
        <v>452</v>
      </c>
      <c r="D1131" t="s">
        <v>453</v>
      </c>
      <c r="E1131" t="s">
        <v>454</v>
      </c>
      <c r="F1131" t="s">
        <v>2900</v>
      </c>
      <c r="G1131" t="s">
        <v>2901</v>
      </c>
      <c r="H1131" s="55">
        <v>0</v>
      </c>
      <c r="I1131" s="55">
        <v>0</v>
      </c>
      <c r="J1131" s="55">
        <v>0</v>
      </c>
      <c r="K1131" s="55">
        <v>0</v>
      </c>
      <c r="L1131" s="55">
        <v>0</v>
      </c>
      <c r="M1131" s="55">
        <v>0</v>
      </c>
      <c r="N1131" s="55">
        <v>0</v>
      </c>
      <c r="O1131" s="55">
        <v>0</v>
      </c>
      <c r="P1131" s="1">
        <v>0</v>
      </c>
    </row>
    <row r="1132" spans="1:16" ht="12.75">
      <c r="A1132" t="s">
        <v>235</v>
      </c>
      <c r="B1132" t="s">
        <v>230</v>
      </c>
      <c r="C1132" t="s">
        <v>452</v>
      </c>
      <c r="D1132" t="s">
        <v>530</v>
      </c>
      <c r="E1132" t="s">
        <v>531</v>
      </c>
      <c r="F1132" t="s">
        <v>2902</v>
      </c>
      <c r="G1132" t="s">
        <v>2903</v>
      </c>
      <c r="H1132" s="55">
        <v>0</v>
      </c>
      <c r="I1132" s="55">
        <v>0</v>
      </c>
      <c r="J1132" s="55">
        <v>0</v>
      </c>
      <c r="K1132" s="55">
        <v>0</v>
      </c>
      <c r="L1132" s="55">
        <v>0</v>
      </c>
      <c r="M1132" s="55">
        <v>0</v>
      </c>
      <c r="N1132" s="55">
        <v>0</v>
      </c>
      <c r="O1132" s="55">
        <v>0</v>
      </c>
      <c r="P1132" s="1">
        <v>0</v>
      </c>
    </row>
    <row r="1133" spans="1:16" ht="12.75">
      <c r="A1133" t="s">
        <v>235</v>
      </c>
      <c r="B1133" t="s">
        <v>607</v>
      </c>
      <c r="C1133" t="s">
        <v>608</v>
      </c>
      <c r="D1133" t="s">
        <v>609</v>
      </c>
      <c r="E1133" t="s">
        <v>2904</v>
      </c>
      <c r="F1133" t="s">
        <v>2904</v>
      </c>
      <c r="G1133" t="s">
        <v>2905</v>
      </c>
      <c r="H1133" s="55">
        <v>0</v>
      </c>
      <c r="I1133" s="55">
        <v>0</v>
      </c>
      <c r="J1133" s="55">
        <v>0</v>
      </c>
      <c r="K1133" s="55">
        <v>0</v>
      </c>
      <c r="L1133" s="55">
        <v>0</v>
      </c>
      <c r="M1133" s="55">
        <v>0</v>
      </c>
      <c r="N1133" s="55">
        <v>0</v>
      </c>
      <c r="O1133" s="55">
        <v>0</v>
      </c>
      <c r="P1133" s="1">
        <v>41</v>
      </c>
    </row>
    <row r="1134" spans="1:16" ht="12.75">
      <c r="A1134" t="s">
        <v>229</v>
      </c>
      <c r="B1134" t="s">
        <v>782</v>
      </c>
      <c r="C1134" t="s">
        <v>956</v>
      </c>
      <c r="D1134" t="s">
        <v>960</v>
      </c>
      <c r="E1134" t="s">
        <v>961</v>
      </c>
      <c r="F1134" t="s">
        <v>2906</v>
      </c>
      <c r="G1134" t="s">
        <v>2907</v>
      </c>
      <c r="H1134" s="55">
        <v>0</v>
      </c>
      <c r="I1134" s="55">
        <v>0</v>
      </c>
      <c r="J1134" s="55">
        <v>0</v>
      </c>
      <c r="K1134" s="55">
        <v>0</v>
      </c>
      <c r="L1134" s="55">
        <v>0</v>
      </c>
      <c r="M1134" s="55">
        <v>0</v>
      </c>
      <c r="N1134" s="55">
        <v>0</v>
      </c>
      <c r="O1134" s="55">
        <v>0</v>
      </c>
      <c r="P1134" s="1">
        <v>20</v>
      </c>
    </row>
    <row r="1135" spans="1:16" ht="12.75">
      <c r="A1135" t="s">
        <v>235</v>
      </c>
      <c r="B1135" t="s">
        <v>1557</v>
      </c>
      <c r="C1135" t="s">
        <v>1558</v>
      </c>
      <c r="D1135" t="s">
        <v>1605</v>
      </c>
      <c r="E1135" t="s">
        <v>1606</v>
      </c>
      <c r="F1135" t="s">
        <v>2908</v>
      </c>
      <c r="G1135" t="s">
        <v>2909</v>
      </c>
      <c r="H1135" s="55">
        <v>0</v>
      </c>
      <c r="I1135" s="55">
        <v>0</v>
      </c>
      <c r="J1135" s="55">
        <v>0</v>
      </c>
      <c r="K1135" s="55">
        <v>0</v>
      </c>
      <c r="L1135" s="55">
        <v>-1906924.06</v>
      </c>
      <c r="M1135" s="55">
        <v>1906924.06</v>
      </c>
      <c r="N1135" s="55">
        <v>0</v>
      </c>
      <c r="O1135" s="55">
        <v>0</v>
      </c>
      <c r="P1135" s="1">
        <v>59</v>
      </c>
    </row>
    <row r="1136" spans="1:16" ht="12.75">
      <c r="A1136" t="s">
        <v>229</v>
      </c>
      <c r="B1136" t="s">
        <v>1557</v>
      </c>
      <c r="C1136" t="s">
        <v>1618</v>
      </c>
      <c r="D1136" t="s">
        <v>1619</v>
      </c>
      <c r="E1136" t="s">
        <v>1620</v>
      </c>
      <c r="F1136" t="s">
        <v>2910</v>
      </c>
      <c r="G1136" t="s">
        <v>2911</v>
      </c>
      <c r="H1136" s="55">
        <v>0</v>
      </c>
      <c r="I1136" s="55">
        <v>0</v>
      </c>
      <c r="J1136" s="55">
        <v>0</v>
      </c>
      <c r="K1136" s="55">
        <v>0</v>
      </c>
      <c r="L1136" s="55">
        <v>5000</v>
      </c>
      <c r="M1136" s="55">
        <v>0</v>
      </c>
      <c r="N1136" s="55">
        <v>5000</v>
      </c>
      <c r="O1136" s="55">
        <v>0</v>
      </c>
      <c r="P1136" s="1">
        <v>35</v>
      </c>
    </row>
    <row r="1137" spans="1:16" ht="12.75">
      <c r="A1137" t="s">
        <v>229</v>
      </c>
      <c r="B1137" t="s">
        <v>1557</v>
      </c>
      <c r="C1137" t="s">
        <v>1626</v>
      </c>
      <c r="D1137" t="s">
        <v>1755</v>
      </c>
      <c r="E1137" t="s">
        <v>2912</v>
      </c>
      <c r="F1137" t="s">
        <v>2913</v>
      </c>
      <c r="G1137" t="s">
        <v>2914</v>
      </c>
      <c r="H1137" s="55">
        <v>0</v>
      </c>
      <c r="I1137" s="55">
        <v>0</v>
      </c>
      <c r="J1137" s="55">
        <v>0</v>
      </c>
      <c r="K1137" s="55">
        <v>0</v>
      </c>
      <c r="L1137" s="55">
        <v>0</v>
      </c>
      <c r="M1137" s="55">
        <v>0</v>
      </c>
      <c r="N1137" s="55">
        <v>0</v>
      </c>
      <c r="O1137" s="55">
        <v>0</v>
      </c>
      <c r="P1137" s="1">
        <v>28</v>
      </c>
    </row>
    <row r="1138" spans="1:16" ht="12.75">
      <c r="A1138" t="s">
        <v>229</v>
      </c>
      <c r="B1138" t="s">
        <v>1557</v>
      </c>
      <c r="C1138" t="s">
        <v>1626</v>
      </c>
      <c r="D1138" t="s">
        <v>1755</v>
      </c>
      <c r="E1138" t="s">
        <v>2912</v>
      </c>
      <c r="F1138" t="s">
        <v>2915</v>
      </c>
      <c r="G1138" t="s">
        <v>2916</v>
      </c>
      <c r="H1138" s="55">
        <v>0</v>
      </c>
      <c r="I1138" s="55">
        <v>0</v>
      </c>
      <c r="J1138" s="55">
        <v>0</v>
      </c>
      <c r="K1138" s="55">
        <v>0</v>
      </c>
      <c r="L1138" s="55">
        <v>0</v>
      </c>
      <c r="M1138" s="55">
        <v>0</v>
      </c>
      <c r="N1138" s="55">
        <v>0</v>
      </c>
      <c r="O1138" s="55">
        <v>0</v>
      </c>
      <c r="P1138" s="1">
        <v>28</v>
      </c>
    </row>
    <row r="1139" spans="1:16" ht="12.75">
      <c r="A1139" t="s">
        <v>229</v>
      </c>
      <c r="B1139" t="s">
        <v>1557</v>
      </c>
      <c r="C1139" t="s">
        <v>1626</v>
      </c>
      <c r="D1139" t="s">
        <v>1755</v>
      </c>
      <c r="E1139" t="s">
        <v>1756</v>
      </c>
      <c r="F1139" t="s">
        <v>2917</v>
      </c>
      <c r="G1139" t="s">
        <v>2918</v>
      </c>
      <c r="H1139" s="55">
        <v>0</v>
      </c>
      <c r="I1139" s="55">
        <v>0</v>
      </c>
      <c r="J1139" s="55">
        <v>0</v>
      </c>
      <c r="K1139" s="55">
        <v>0</v>
      </c>
      <c r="L1139" s="55">
        <v>0</v>
      </c>
      <c r="M1139" s="55">
        <v>0</v>
      </c>
      <c r="N1139" s="55">
        <v>0</v>
      </c>
      <c r="O1139" s="55">
        <v>0</v>
      </c>
      <c r="P1139" s="1">
        <v>28</v>
      </c>
    </row>
    <row r="1140" spans="1:16" ht="12.75">
      <c r="A1140" t="s">
        <v>229</v>
      </c>
      <c r="B1140" t="s">
        <v>1557</v>
      </c>
      <c r="C1140" t="s">
        <v>1626</v>
      </c>
      <c r="D1140" t="s">
        <v>1755</v>
      </c>
      <c r="E1140" t="s">
        <v>1756</v>
      </c>
      <c r="F1140" t="s">
        <v>2919</v>
      </c>
      <c r="G1140" t="s">
        <v>2920</v>
      </c>
      <c r="H1140" s="55">
        <v>0</v>
      </c>
      <c r="I1140" s="55">
        <v>0</v>
      </c>
      <c r="J1140" s="55">
        <v>0</v>
      </c>
      <c r="K1140" s="55">
        <v>0</v>
      </c>
      <c r="L1140" s="55">
        <v>0</v>
      </c>
      <c r="M1140" s="55">
        <v>0</v>
      </c>
      <c r="N1140" s="55">
        <v>0</v>
      </c>
      <c r="O1140" s="55">
        <v>0</v>
      </c>
      <c r="P1140" s="1">
        <v>28</v>
      </c>
    </row>
    <row r="1141" spans="1:16" ht="12.75">
      <c r="A1141" t="s">
        <v>229</v>
      </c>
      <c r="B1141" t="s">
        <v>1557</v>
      </c>
      <c r="C1141" t="s">
        <v>1626</v>
      </c>
      <c r="D1141" t="s">
        <v>1755</v>
      </c>
      <c r="E1141" t="s">
        <v>1761</v>
      </c>
      <c r="F1141" t="s">
        <v>2921</v>
      </c>
      <c r="G1141" t="s">
        <v>2922</v>
      </c>
      <c r="H1141" s="55">
        <v>0</v>
      </c>
      <c r="I1141" s="55">
        <v>0</v>
      </c>
      <c r="J1141" s="55">
        <v>0</v>
      </c>
      <c r="K1141" s="55">
        <v>0</v>
      </c>
      <c r="L1141" s="55">
        <v>0</v>
      </c>
      <c r="M1141" s="55">
        <v>0</v>
      </c>
      <c r="N1141" s="55">
        <v>0</v>
      </c>
      <c r="O1141" s="55">
        <v>0</v>
      </c>
      <c r="P1141" s="1">
        <v>28</v>
      </c>
    </row>
    <row r="1142" spans="1:16" ht="12.75">
      <c r="A1142" t="s">
        <v>229</v>
      </c>
      <c r="B1142" t="s">
        <v>1557</v>
      </c>
      <c r="C1142" t="s">
        <v>1626</v>
      </c>
      <c r="D1142" t="s">
        <v>1755</v>
      </c>
      <c r="E1142" t="s">
        <v>1761</v>
      </c>
      <c r="F1142" t="s">
        <v>2923</v>
      </c>
      <c r="G1142" t="s">
        <v>2924</v>
      </c>
      <c r="H1142" s="55">
        <v>0</v>
      </c>
      <c r="I1142" s="55">
        <v>0</v>
      </c>
      <c r="J1142" s="55">
        <v>0</v>
      </c>
      <c r="K1142" s="55">
        <v>0</v>
      </c>
      <c r="L1142" s="55">
        <v>0</v>
      </c>
      <c r="M1142" s="55">
        <v>0</v>
      </c>
      <c r="N1142" s="55">
        <v>0</v>
      </c>
      <c r="O1142" s="55">
        <v>0</v>
      </c>
      <c r="P1142" s="1">
        <v>28</v>
      </c>
    </row>
    <row r="1143" spans="1:16" ht="12.75">
      <c r="A1143" t="s">
        <v>229</v>
      </c>
      <c r="B1143" t="s">
        <v>1557</v>
      </c>
      <c r="C1143" t="s">
        <v>1626</v>
      </c>
      <c r="D1143" t="s">
        <v>1755</v>
      </c>
      <c r="E1143" t="s">
        <v>2925</v>
      </c>
      <c r="F1143" t="s">
        <v>2926</v>
      </c>
      <c r="G1143" t="s">
        <v>2927</v>
      </c>
      <c r="H1143" s="55">
        <v>0</v>
      </c>
      <c r="I1143" s="55">
        <v>0</v>
      </c>
      <c r="J1143" s="55">
        <v>0</v>
      </c>
      <c r="K1143" s="55">
        <v>0</v>
      </c>
      <c r="L1143" s="55">
        <v>0</v>
      </c>
      <c r="M1143" s="55">
        <v>0</v>
      </c>
      <c r="N1143" s="55">
        <v>0</v>
      </c>
      <c r="O1143" s="55">
        <v>0</v>
      </c>
      <c r="P1143" s="1">
        <v>28</v>
      </c>
    </row>
    <row r="1144" spans="1:16" ht="12.75">
      <c r="A1144" t="s">
        <v>229</v>
      </c>
      <c r="B1144" t="s">
        <v>1557</v>
      </c>
      <c r="C1144" t="s">
        <v>1626</v>
      </c>
      <c r="D1144" t="s">
        <v>1755</v>
      </c>
      <c r="E1144" t="s">
        <v>1774</v>
      </c>
      <c r="F1144" t="s">
        <v>2928</v>
      </c>
      <c r="G1144" t="s">
        <v>2929</v>
      </c>
      <c r="H1144" s="55">
        <v>0</v>
      </c>
      <c r="I1144" s="55">
        <v>0</v>
      </c>
      <c r="J1144" s="55">
        <v>0</v>
      </c>
      <c r="K1144" s="55">
        <v>0</v>
      </c>
      <c r="L1144" s="55">
        <v>0</v>
      </c>
      <c r="M1144" s="55">
        <v>0</v>
      </c>
      <c r="N1144" s="55">
        <v>0</v>
      </c>
      <c r="O1144" s="55">
        <v>0</v>
      </c>
      <c r="P1144" s="1">
        <v>28</v>
      </c>
    </row>
    <row r="1145" spans="1:16" ht="12.75">
      <c r="A1145" t="s">
        <v>229</v>
      </c>
      <c r="B1145" t="s">
        <v>1557</v>
      </c>
      <c r="C1145" t="s">
        <v>1626</v>
      </c>
      <c r="D1145" t="s">
        <v>2930</v>
      </c>
      <c r="E1145" t="s">
        <v>2931</v>
      </c>
      <c r="F1145" t="s">
        <v>2931</v>
      </c>
      <c r="G1145" t="s">
        <v>2932</v>
      </c>
      <c r="H1145" s="55">
        <v>0</v>
      </c>
      <c r="I1145" s="55">
        <v>0</v>
      </c>
      <c r="J1145" s="55">
        <v>0</v>
      </c>
      <c r="K1145" s="55">
        <v>0</v>
      </c>
      <c r="L1145" s="55">
        <v>0</v>
      </c>
      <c r="M1145" s="55">
        <v>0</v>
      </c>
      <c r="N1145" s="55">
        <v>0</v>
      </c>
      <c r="O1145" s="55">
        <v>0</v>
      </c>
      <c r="P1145" s="1">
        <v>40</v>
      </c>
    </row>
    <row r="1146" spans="1:16" ht="12.75">
      <c r="A1146" t="s">
        <v>229</v>
      </c>
      <c r="B1146" t="s">
        <v>1557</v>
      </c>
      <c r="C1146" t="s">
        <v>1908</v>
      </c>
      <c r="D1146" t="s">
        <v>1916</v>
      </c>
      <c r="E1146" t="s">
        <v>1917</v>
      </c>
      <c r="F1146" t="s">
        <v>2933</v>
      </c>
      <c r="G1146" t="s">
        <v>2934</v>
      </c>
      <c r="H1146" s="55">
        <v>0</v>
      </c>
      <c r="I1146" s="55">
        <v>0</v>
      </c>
      <c r="J1146" s="55">
        <v>0</v>
      </c>
      <c r="K1146" s="55">
        <v>0</v>
      </c>
      <c r="L1146" s="55">
        <v>0</v>
      </c>
      <c r="M1146" s="55">
        <v>0</v>
      </c>
      <c r="N1146" s="55">
        <v>0</v>
      </c>
      <c r="O1146" s="55">
        <v>0</v>
      </c>
      <c r="P1146" s="1">
        <v>40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OLATZ</dc:creator>
  <cp:keywords/>
  <dc:description/>
  <cp:lastModifiedBy>CHIAPUSO CANTABRANA, Yolanda</cp:lastModifiedBy>
  <cp:lastPrinted>2019-01-22T12:46:24Z</cp:lastPrinted>
  <dcterms:created xsi:type="dcterms:W3CDTF">2016-03-18T13:23:22Z</dcterms:created>
  <dcterms:modified xsi:type="dcterms:W3CDTF">2019-01-22T12:46:47Z</dcterms:modified>
  <cp:category/>
  <cp:version/>
  <cp:contentType/>
  <cp:contentStatus/>
</cp:coreProperties>
</file>