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955" firstSheet="1" activeTab="1"/>
  </bookViews>
  <sheets>
    <sheet name="Orrien izena" sheetId="1" r:id="rId1"/>
    <sheet name="01-DiputatuNagusia" sheetId="2" r:id="rId2"/>
    <sheet name="02-Kultura" sheetId="3" r:id="rId3"/>
    <sheet name="03-Gobernantza" sheetId="4" r:id="rId4"/>
    <sheet name="04-Ekonomia" sheetId="5" r:id="rId5"/>
    <sheet name="05-Mugikortasuna" sheetId="6" r:id="rId6"/>
    <sheet name="06-Ogasuna" sheetId="7" r:id="rId7"/>
    <sheet name="07-BideAzpiegiturak" sheetId="8" r:id="rId8"/>
    <sheet name="08-GizartePolitika" sheetId="9" r:id="rId9"/>
    <sheet name="09-Ingurumena" sheetId="10" r:id="rId10"/>
    <sheet name="1. eranskina" sheetId="11" r:id="rId11"/>
    <sheet name="2.eranskina" sheetId="12" r:id="rId12"/>
    <sheet name="3.eranskina" sheetId="13" r:id="rId13"/>
    <sheet name="4.eranskina" sheetId="14" r:id="rId14"/>
    <sheet name="5. eranskina" sheetId="15" r:id="rId15"/>
    <sheet name="6. eranskina" sheetId="16" r:id="rId16"/>
  </sheets>
  <externalReferences>
    <externalReference r:id="rId19"/>
  </externalReferences>
  <definedNames>
    <definedName name="_xlnm.Print_Area" localSheetId="3">'03-Gobernantza'!$A$2:$I$22</definedName>
    <definedName name="_xlnm.Print_Area" localSheetId="8">'08-GizartePolitika'!$A$7:$R$207</definedName>
    <definedName name="_xlnm.Print_Titles" localSheetId="3">'03-Gobernantza'!$2:$6</definedName>
    <definedName name="_xlnm.Print_Titles" localSheetId="8">'08-GizartePolitika'!$5:$6</definedName>
  </definedNames>
  <calcPr fullCalcOnLoad="1"/>
</workbook>
</file>

<file path=xl/comments9.xml><?xml version="1.0" encoding="utf-8"?>
<comments xmlns="http://schemas.openxmlformats.org/spreadsheetml/2006/main">
  <authors>
    <author>IZFE</author>
  </authors>
  <commentList>
    <comment ref="L11" authorId="0">
      <text>
        <r>
          <rPr>
            <b/>
            <sz val="8"/>
            <rFont val="Tahoma"/>
            <family val="2"/>
          </rPr>
          <t>ACD 21/1/2014. MODIFICACION ANEXO 3</t>
        </r>
        <r>
          <rPr>
            <sz val="8"/>
            <rFont val="Tahoma"/>
            <family val="2"/>
          </rPr>
          <t xml:space="preserve">
</t>
        </r>
      </text>
    </comment>
    <comment ref="L28" authorId="0">
      <text>
        <r>
          <rPr>
            <b/>
            <sz val="8"/>
            <rFont val="Tahoma"/>
            <family val="2"/>
          </rPr>
          <t>ACD 21/1/2014 MODIFICACIÓN ANEXO 3</t>
        </r>
        <r>
          <rPr>
            <sz val="8"/>
            <rFont val="Tahoma"/>
            <family val="2"/>
          </rPr>
          <t xml:space="preserve">
</t>
        </r>
      </text>
    </comment>
    <comment ref="G40" authorId="0">
      <text>
        <r>
          <rPr>
            <sz val="8"/>
            <rFont val="Tahoma"/>
            <family val="2"/>
          </rPr>
          <t xml:space="preserve">8 plazas más en Discapacidad
</t>
        </r>
      </text>
    </comment>
    <comment ref="F69" authorId="0">
      <text>
        <r>
          <rPr>
            <b/>
            <sz val="8"/>
            <rFont val="Tahoma"/>
            <family val="2"/>
          </rPr>
          <t>Servicio previsto para 15 plzas, actualmente sin actividad.</t>
        </r>
        <r>
          <rPr>
            <sz val="8"/>
            <rFont val="Tahoma"/>
            <family val="2"/>
          </rPr>
          <t xml:space="preserve">
</t>
        </r>
      </text>
    </comment>
    <comment ref="D70" authorId="0">
      <text>
        <r>
          <rPr>
            <b/>
            <sz val="8"/>
            <rFont val="Tahoma"/>
            <family val="2"/>
          </rPr>
          <t>de los cuales 15 son temporales y  tiene 16 más en Discapacidad</t>
        </r>
        <r>
          <rPr>
            <sz val="8"/>
            <rFont val="Tahoma"/>
            <family val="2"/>
          </rPr>
          <t xml:space="preserve">
</t>
        </r>
      </text>
    </comment>
    <comment ref="L70" authorId="0">
      <text>
        <r>
          <rPr>
            <b/>
            <sz val="8"/>
            <rFont val="Tahoma"/>
            <family val="2"/>
          </rPr>
          <t>ACD 21/1/2014 MODIFICACIÓN ANEXO 3</t>
        </r>
        <r>
          <rPr>
            <sz val="8"/>
            <rFont val="Tahoma"/>
            <family val="2"/>
          </rPr>
          <t xml:space="preserve">
</t>
        </r>
      </text>
    </comment>
    <comment ref="D73" authorId="0">
      <text>
        <r>
          <rPr>
            <b/>
            <sz val="8"/>
            <rFont val="Tahoma"/>
            <family val="2"/>
          </rPr>
          <t>Tiene 6 plazas más para Discapacitados físicos menores de 60 años.</t>
        </r>
        <r>
          <rPr>
            <sz val="8"/>
            <rFont val="Tahoma"/>
            <family val="2"/>
          </rPr>
          <t xml:space="preserve">
</t>
        </r>
      </text>
    </comment>
  </commentList>
</comments>
</file>

<file path=xl/sharedStrings.xml><?xml version="1.0" encoding="utf-8"?>
<sst xmlns="http://schemas.openxmlformats.org/spreadsheetml/2006/main" count="1730" uniqueCount="1075">
  <si>
    <t>Biharko Gipuzkoa S.L.</t>
  </si>
  <si>
    <r>
      <rPr>
        <b/>
        <sz val="10"/>
        <rFont val="Arial"/>
        <family val="2"/>
      </rPr>
      <t>Arangoiti Egoitza</t>
    </r>
    <r>
      <rPr>
        <sz val="10"/>
        <rFont val="Arial"/>
        <family val="2"/>
      </rPr>
      <t xml:space="preserve"> / Residencia </t>
    </r>
  </si>
  <si>
    <t xml:space="preserve">Beneficiencia Municipal Petra Lecuona </t>
  </si>
  <si>
    <r>
      <rPr>
        <b/>
        <sz val="10"/>
        <rFont val="Arial"/>
        <family val="2"/>
      </rPr>
      <t>Petra Lekuona  Egoitza</t>
    </r>
    <r>
      <rPr>
        <sz val="10"/>
        <rFont val="Arial"/>
        <family val="2"/>
      </rPr>
      <t xml:space="preserve"> / Residencia </t>
    </r>
  </si>
  <si>
    <r>
      <t xml:space="preserve">Bihotz Sakratua Zaharren Egoitza Udal Patronatoa
</t>
    </r>
    <r>
      <rPr>
        <sz val="10"/>
        <rFont val="Arial"/>
        <family val="2"/>
      </rPr>
      <t>Patronato Municipal Residencia de Ancianos Sagrado Corazón de Rentería</t>
    </r>
  </si>
  <si>
    <r>
      <rPr>
        <b/>
        <sz val="10"/>
        <rFont val="Arial"/>
        <family val="2"/>
      </rPr>
      <t>Sagrado Corazón Egoitza</t>
    </r>
    <r>
      <rPr>
        <sz val="10"/>
        <rFont val="Arial"/>
        <family val="2"/>
      </rPr>
      <t xml:space="preserve"> / Residencia</t>
    </r>
  </si>
  <si>
    <t>Rentería</t>
  </si>
  <si>
    <t>Caser Residencial, S.A.U.</t>
  </si>
  <si>
    <r>
      <rPr>
        <b/>
        <sz val="10"/>
        <rFont val="Arial"/>
        <family val="2"/>
      </rPr>
      <t>Betharram Egoitza</t>
    </r>
    <r>
      <rPr>
        <sz val="10"/>
        <rFont val="Arial"/>
        <family val="2"/>
      </rPr>
      <t xml:space="preserve"> / Residencia</t>
    </r>
  </si>
  <si>
    <r>
      <rPr>
        <b/>
        <sz val="10"/>
        <rFont val="Arial"/>
        <family val="2"/>
      </rPr>
      <t>Anaka Egoitza eta Eguneko Zentroa</t>
    </r>
    <r>
      <rPr>
        <sz val="10"/>
        <rFont val="Arial"/>
        <family val="2"/>
      </rPr>
      <t xml:space="preserve"> /  Residencia y Centro de día</t>
    </r>
  </si>
  <si>
    <t>Centro de Día Artía, S.L.</t>
  </si>
  <si>
    <r>
      <t xml:space="preserve">Centro de Día Artía eguneko zentroa
</t>
    </r>
    <r>
      <rPr>
        <sz val="10"/>
        <rFont val="Arial"/>
        <family val="2"/>
      </rPr>
      <t>Centro de día Artía</t>
    </r>
  </si>
  <si>
    <t>Centro de día Madre Maria Josefa de la Comunidad de las Religiosas Siervas de Jesus</t>
  </si>
  <si>
    <r>
      <rPr>
        <b/>
        <sz val="10"/>
        <rFont val="Arial"/>
        <family val="2"/>
      </rPr>
      <t>Madre Maria Josefa Eguneko Zentroa</t>
    </r>
    <r>
      <rPr>
        <sz val="10"/>
        <rFont val="Arial"/>
        <family val="2"/>
      </rPr>
      <t xml:space="preserve"> /Centro de día</t>
    </r>
  </si>
  <si>
    <t>Compañía Servicios Sociales San Ignacio, S.A.</t>
  </si>
  <si>
    <r>
      <rPr>
        <b/>
        <sz val="10"/>
        <rFont val="Arial"/>
        <family val="2"/>
      </rPr>
      <t>San Ignacio Egoitza</t>
    </r>
    <r>
      <rPr>
        <sz val="10"/>
        <rFont val="Arial"/>
        <family val="2"/>
      </rPr>
      <t xml:space="preserve"> / Residencia </t>
    </r>
  </si>
  <si>
    <t>Congregación de Madres Desamparados y San José de la Montaña</t>
  </si>
  <si>
    <r>
      <rPr>
        <b/>
        <sz val="10"/>
        <rFont val="Arial"/>
        <family val="2"/>
      </rPr>
      <t>San Jose de la Montaña Egoitza</t>
    </r>
    <r>
      <rPr>
        <sz val="10"/>
        <rFont val="Arial"/>
        <family val="2"/>
      </rPr>
      <t xml:space="preserve"> / Residencia</t>
    </r>
  </si>
  <si>
    <t>Cruz Roja Española</t>
  </si>
  <si>
    <r>
      <rPr>
        <b/>
        <sz val="10"/>
        <rFont val="Arial"/>
        <family val="2"/>
      </rPr>
      <t>Gurutze Gorrria</t>
    </r>
    <r>
      <rPr>
        <sz val="10"/>
        <rFont val="Arial"/>
        <family val="2"/>
      </rPr>
      <t xml:space="preserve"> / Cruz Roja </t>
    </r>
  </si>
  <si>
    <r>
      <t xml:space="preserve">Debako Udala 
</t>
    </r>
    <r>
      <rPr>
        <sz val="10"/>
        <rFont val="Arial"/>
        <family val="2"/>
      </rPr>
      <t>Ayuntamiento de Deba</t>
    </r>
  </si>
  <si>
    <r>
      <rPr>
        <b/>
        <sz val="10"/>
        <rFont val="Arial"/>
        <family val="2"/>
      </rPr>
      <t>Debako Udal Eguneko Zentroa</t>
    </r>
    <r>
      <rPr>
        <sz val="10"/>
        <rFont val="Arial"/>
        <family val="2"/>
      </rPr>
      <t xml:space="preserve"> /Centro de Día</t>
    </r>
  </si>
  <si>
    <r>
      <t xml:space="preserve">Elgetako Udala 
</t>
    </r>
    <r>
      <rPr>
        <sz val="10"/>
        <rFont val="Arial"/>
        <family val="2"/>
      </rPr>
      <t>Ayuntamiento de Elgeta</t>
    </r>
  </si>
  <si>
    <r>
      <rPr>
        <b/>
        <sz val="10"/>
        <rFont val="Arial"/>
        <family val="2"/>
      </rPr>
      <t>Elgetako Landa Zentro Balioanitza</t>
    </r>
    <r>
      <rPr>
        <sz val="10"/>
        <rFont val="Arial"/>
        <family val="2"/>
      </rPr>
      <t xml:space="preserve"> /Centro Rural Polivalente Elgeta</t>
    </r>
  </si>
  <si>
    <r>
      <t xml:space="preserve">Elgoibarko Udala 
</t>
    </r>
    <r>
      <rPr>
        <sz val="10"/>
        <rFont val="Arial"/>
        <family val="2"/>
      </rPr>
      <t>Ayuntamiento de Elgoibar</t>
    </r>
  </si>
  <si>
    <r>
      <rPr>
        <b/>
        <sz val="10"/>
        <rFont val="Arial"/>
        <family val="2"/>
      </rPr>
      <t>Udal Eguneko Zentroa</t>
    </r>
    <r>
      <rPr>
        <sz val="10"/>
        <rFont val="Arial"/>
        <family val="2"/>
      </rPr>
      <t xml:space="preserve"> / Centro de día municipal</t>
    </r>
  </si>
  <si>
    <t>El Paseo Centro de Dia de Pasaia, S.L.</t>
  </si>
  <si>
    <r>
      <rPr>
        <b/>
        <sz val="10"/>
        <rFont val="Arial"/>
        <family val="2"/>
      </rPr>
      <t>Pasaiako Oarso Eguneko Zentroa</t>
    </r>
    <r>
      <rPr>
        <sz val="10"/>
        <rFont val="Arial"/>
        <family val="2"/>
      </rPr>
      <t>/Centro de Día</t>
    </r>
  </si>
  <si>
    <t>Errenteria Eguneko Zentroa, S.L.</t>
  </si>
  <si>
    <r>
      <rPr>
        <b/>
        <sz val="10"/>
        <rFont val="Arial"/>
        <family val="2"/>
      </rPr>
      <t>Bakardade egoeran dauden pertsonei babesa eta laguntza pertsonaleko zerbitzuak eskaintzea</t>
    </r>
    <r>
      <rPr>
        <sz val="10"/>
        <rFont val="Arial"/>
        <family val="2"/>
      </rPr>
      <t xml:space="preserve"> 
Prestación de servicios destinados al apoyo y acompañamiento personal de personas en situación de soledad.</t>
    </r>
  </si>
  <si>
    <t>x</t>
  </si>
  <si>
    <r>
      <t xml:space="preserve">GIPUZKOAKO PSIKOLOGOEN ELKARGO OFIZIALA 
</t>
    </r>
    <r>
      <rPr>
        <sz val="10"/>
        <rFont val="Arial"/>
        <family val="2"/>
      </rPr>
      <t>COLEGIO OFICIAL DE PSICÓLOGOS DE GIPUZKOA</t>
    </r>
  </si>
  <si>
    <r>
      <rPr>
        <b/>
        <sz val="10"/>
        <rFont val="Arial"/>
        <family val="2"/>
      </rPr>
      <t>Indarkeria matxistaren biktimentzako, Babes eza egoeran dauden adingabeentzako eta beren senideentzako eta Gizarte bazterketako egoeran eta gizarteratzeko foru baliabideetan dauden pertsonentzako arreta psikologikoa eskaintzen dutenene arteko lankidetza homologatzea</t>
    </r>
    <r>
      <rPr>
        <sz val="10"/>
        <rFont val="Arial"/>
        <family val="2"/>
      </rPr>
      <t>/ Homologar  en los términos establecidos a los/las profesionales que intervengan en los programas de atención psicológica a victimas de violencia machista, a menores de edad en situación de desprotección y sus familias a ya personas que se encuentran en situación de exclusión social y alojadas en los recursos forales de inserción social.</t>
    </r>
  </si>
  <si>
    <r>
      <t xml:space="preserve">GURUTZE GORRIAren Gipuzkoako Bulego Probintziala  </t>
    </r>
    <r>
      <rPr>
        <sz val="10"/>
        <rFont val="Arial"/>
        <family val="2"/>
      </rPr>
      <t>Oficina Provincial de Gipuzkoa de CRUZ ROJA Española</t>
    </r>
  </si>
  <si>
    <r>
      <rPr>
        <b/>
        <sz val="10"/>
        <rFont val="Arial"/>
        <family val="2"/>
      </rPr>
      <t>Giza bazterketaren arriskuan edo egoeran dauden pertsonei zerbitzuak eskaintzea</t>
    </r>
    <r>
      <rPr>
        <sz val="10"/>
        <rFont val="Arial"/>
        <family val="2"/>
      </rPr>
      <t xml:space="preserve"> / Prestación de servicios a personas que se encuentran en riesgo o en situación de exclusión social.</t>
    </r>
  </si>
  <si>
    <r>
      <t xml:space="preserve">EMAUS Gizarte Fundazioa
</t>
    </r>
    <r>
      <rPr>
        <sz val="10"/>
        <rFont val="Arial"/>
        <family val="2"/>
      </rPr>
      <t>Fundación Social EMAUS</t>
    </r>
  </si>
  <si>
    <r>
      <rPr>
        <b/>
        <sz val="10"/>
        <rFont val="Arial"/>
        <family val="2"/>
      </rPr>
      <t>Giza bazterketaren arriskuan edo egoeran dauden pertsonei zerbitzuak eskaintzea</t>
    </r>
    <r>
      <rPr>
        <sz val="10"/>
        <rFont val="Arial"/>
        <family val="2"/>
      </rPr>
      <t xml:space="preserve"> 
Prestación de servicios a personas que se encuentren en riesgo o en situación de exclusión social.</t>
    </r>
  </si>
  <si>
    <r>
      <t xml:space="preserve">INDARREAN DAUDEN HITZARMENAK  </t>
    </r>
    <r>
      <rPr>
        <sz val="12"/>
        <rFont val="Arial"/>
        <family val="2"/>
      </rPr>
      <t>/  CONVENIOS VIGENTES</t>
    </r>
  </si>
  <si>
    <r>
      <t>Sinatzaileak</t>
    </r>
    <r>
      <rPr>
        <sz val="12"/>
        <rFont val="Arial"/>
        <family val="2"/>
      </rPr>
      <t xml:space="preserve">
Partes firmantes</t>
    </r>
  </si>
  <si>
    <r>
      <t>Xedea</t>
    </r>
    <r>
      <rPr>
        <sz val="12"/>
        <rFont val="Arial"/>
        <family val="2"/>
      </rPr>
      <t xml:space="preserve">
Objeto</t>
    </r>
  </si>
  <si>
    <r>
      <t>Iraupena</t>
    </r>
    <r>
      <rPr>
        <sz val="12"/>
        <rFont val="Arial"/>
        <family val="2"/>
      </rPr>
      <t xml:space="preserve">
Duración</t>
    </r>
  </si>
  <si>
    <r>
      <t>Egindako aldaketak</t>
    </r>
    <r>
      <rPr>
        <sz val="12"/>
        <rFont val="Arial"/>
        <family val="2"/>
      </rPr>
      <t xml:space="preserve">
Modificaciones realizadas</t>
    </r>
  </si>
  <si>
    <r>
      <t>Hitzartutako prestazioak</t>
    </r>
    <r>
      <rPr>
        <sz val="12"/>
        <rFont val="Arial"/>
        <family val="2"/>
      </rPr>
      <t xml:space="preserve">
Prestaciones convenidas</t>
    </r>
  </si>
  <si>
    <r>
      <t>Prestazioak bete behar dituzten pertsonak</t>
    </r>
    <r>
      <rPr>
        <sz val="12"/>
        <rFont val="Arial"/>
        <family val="2"/>
      </rPr>
      <t xml:space="preserve">
Sujetos obligados a la realización de la prestación</t>
    </r>
  </si>
  <si>
    <r>
      <t>Hitzartutako betebehar ekonomikoa</t>
    </r>
    <r>
      <rPr>
        <sz val="12"/>
        <rFont val="Arial"/>
        <family val="2"/>
      </rPr>
      <t xml:space="preserve">
Obligaciones económicas convenidas</t>
    </r>
  </si>
  <si>
    <r>
      <t>URTEA</t>
    </r>
    <r>
      <rPr>
        <sz val="12"/>
        <rFont val="Arial"/>
        <family val="2"/>
      </rPr>
      <t xml:space="preserve">
AÑO</t>
    </r>
  </si>
  <si>
    <r>
      <t>HIRUHILEKOA</t>
    </r>
    <r>
      <rPr>
        <sz val="12"/>
        <rFont val="Arial"/>
        <family val="2"/>
      </rPr>
      <t xml:space="preserve">
TRIMESTRE</t>
    </r>
  </si>
  <si>
    <t>Antzuolako Udala</t>
  </si>
  <si>
    <t>Anoetako Udala</t>
  </si>
  <si>
    <t>Aretxabaletako Udala</t>
  </si>
  <si>
    <t>Aramako Udala</t>
  </si>
  <si>
    <t>Arrasate Residencia de Ancianos Iturbide</t>
  </si>
  <si>
    <t>Arrasate AUKEA</t>
  </si>
  <si>
    <t>Arrasateko Udala</t>
  </si>
  <si>
    <t>Asteasuko Udala</t>
  </si>
  <si>
    <t>Astigarrako Udala</t>
  </si>
  <si>
    <t>Ataungo Udala</t>
  </si>
  <si>
    <t>Azkoitiko Udala</t>
  </si>
  <si>
    <r>
      <t xml:space="preserve"> </t>
    </r>
    <r>
      <rPr>
        <sz val="10"/>
        <color indexed="8"/>
        <rFont val="Arial"/>
        <family val="2"/>
      </rPr>
      <t>Azpeitiko Euskara Patronatua</t>
    </r>
  </si>
  <si>
    <t>Azpeitiko Udala</t>
  </si>
  <si>
    <t>Baliarraingo Udala</t>
  </si>
  <si>
    <t>Beasaingo Udala</t>
  </si>
  <si>
    <t>Beizamako Udala</t>
  </si>
  <si>
    <t>Belauntzako Udala</t>
  </si>
  <si>
    <t>Berastegiko Udala</t>
  </si>
  <si>
    <t>Zumarragako Udala</t>
  </si>
  <si>
    <t>Zumaiako Udal Musika Patronatua</t>
  </si>
  <si>
    <t>Zumaiako Udala</t>
  </si>
  <si>
    <t>Zumaia San Juan Egoitza</t>
  </si>
  <si>
    <t>Zizurkilgo Udala</t>
  </si>
  <si>
    <t>Zestoako Udala</t>
  </si>
  <si>
    <t>Zestoako Kiroletako Udal Patronatua.</t>
  </si>
  <si>
    <t>Zeraingo Udala</t>
  </si>
  <si>
    <t>Zegamako Udala</t>
  </si>
  <si>
    <t>Zarauzko Udala</t>
  </si>
  <si>
    <t>Zaldibiako Udala</t>
  </si>
  <si>
    <t>Bergarako Udal Euskaltegia</t>
  </si>
  <si>
    <t>Bergarako Udala</t>
  </si>
  <si>
    <t>Berrobiko Udala</t>
  </si>
  <si>
    <t>* Azkoitiko Udala</t>
  </si>
  <si>
    <t>* Elduaingo Udala</t>
  </si>
  <si>
    <t>* Ibarrako Udala</t>
  </si>
  <si>
    <t>Bidegi, SA</t>
  </si>
  <si>
    <t>GFA eta Bidegi, SA / DFG y Bidegi, SA</t>
  </si>
  <si>
    <t>Beharrezkoak izango diren kontratazioen kopurua / El importe de las contrataciones que sean necesarias</t>
  </si>
  <si>
    <t>GFA eta Donostiako Teknologi Elkartegia SA/ Parque Tecnológico de San Sebastián y DFG</t>
  </si>
  <si>
    <t>Gipuzkoako udalak</t>
  </si>
  <si>
    <t>Abaltzisketa</t>
  </si>
  <si>
    <t>Aduna</t>
  </si>
  <si>
    <t>Aia</t>
  </si>
  <si>
    <t>Aizarnazabal</t>
  </si>
  <si>
    <t xml:space="preserve">Albiztur </t>
  </si>
  <si>
    <t>Alkiza</t>
  </si>
  <si>
    <t>Altzaga</t>
  </si>
  <si>
    <t>Altzo</t>
  </si>
  <si>
    <t>Amezketa</t>
  </si>
  <si>
    <t>Andoain</t>
  </si>
  <si>
    <t>Anoeta</t>
  </si>
  <si>
    <t>Arama</t>
  </si>
  <si>
    <t>Aretxabaleta</t>
  </si>
  <si>
    <t>Astigarraga</t>
  </si>
  <si>
    <t>Ataun</t>
  </si>
  <si>
    <t>Baliarrain</t>
  </si>
  <si>
    <t>Beasain</t>
  </si>
  <si>
    <t>Beizama</t>
  </si>
  <si>
    <t>Belauntza</t>
  </si>
  <si>
    <t>Berastegi</t>
  </si>
  <si>
    <t>Berrobi</t>
  </si>
  <si>
    <t>Bidania-Goiaz</t>
  </si>
  <si>
    <t>Deba</t>
  </si>
  <si>
    <t>Donostia</t>
  </si>
  <si>
    <t>Eibar</t>
  </si>
  <si>
    <t>Elduain</t>
  </si>
  <si>
    <t>Elgeta</t>
  </si>
  <si>
    <t>Elgoibar</t>
  </si>
  <si>
    <t>Errenteria</t>
  </si>
  <si>
    <t>Errezil</t>
  </si>
  <si>
    <t>Ezkio-Itsaso</t>
  </si>
  <si>
    <t>Gabiria</t>
  </si>
  <si>
    <t>Gaintza</t>
  </si>
  <si>
    <t>Gaztelu</t>
  </si>
  <si>
    <t>Hernani</t>
  </si>
  <si>
    <t>Hernialde</t>
  </si>
  <si>
    <t>Hondarribia</t>
  </si>
  <si>
    <t>Ibarra</t>
  </si>
  <si>
    <t>Idiazabal</t>
  </si>
  <si>
    <t>Ikaztegieta</t>
  </si>
  <si>
    <t>Irun</t>
  </si>
  <si>
    <t>Itsasondo</t>
  </si>
  <si>
    <t>Larraul</t>
  </si>
  <si>
    <t>Lasarte-Oria</t>
  </si>
  <si>
    <t>Lazkao</t>
  </si>
  <si>
    <t>Leaburu-Txarama</t>
  </si>
  <si>
    <t>Legorreta</t>
  </si>
  <si>
    <t>Leintz-Gatzaga</t>
  </si>
  <si>
    <t>Lizartza</t>
  </si>
  <si>
    <t>Mendaro</t>
  </si>
  <si>
    <t>Mutiloa</t>
  </si>
  <si>
    <t>Mutriku</t>
  </si>
  <si>
    <t>* Orendaingo Udala</t>
  </si>
  <si>
    <t>* Ormaiztegiko Udala</t>
  </si>
  <si>
    <t>* Soraluzeko Udala</t>
  </si>
  <si>
    <t>* Segurako Udala</t>
  </si>
  <si>
    <t>* Urretxuko Udala</t>
  </si>
  <si>
    <t>* Zaldibiako Udala</t>
  </si>
  <si>
    <t>* Zegamako Udala</t>
  </si>
  <si>
    <t>Eskoriatza</t>
  </si>
  <si>
    <t>* Zumaiako Udala</t>
  </si>
  <si>
    <t>* Zumarragako Udala</t>
  </si>
  <si>
    <t>Getaria</t>
  </si>
  <si>
    <t>Donostia Kultura</t>
  </si>
  <si>
    <t>Irura</t>
  </si>
  <si>
    <t>Donostiako Etxegintza</t>
  </si>
  <si>
    <t>Legazpi</t>
  </si>
  <si>
    <t xml:space="preserve">Lezo </t>
  </si>
  <si>
    <t>Oiartzun</t>
  </si>
  <si>
    <t>Pasaia</t>
  </si>
  <si>
    <t>Hernaniko Osasun eta Gizarte Ongintzarako Udal Patronatua</t>
  </si>
  <si>
    <t>Soraluze</t>
  </si>
  <si>
    <t>Urretxu</t>
  </si>
  <si>
    <t>Zarautz</t>
  </si>
  <si>
    <t>Zumaia</t>
  </si>
  <si>
    <t>Leintz Udal Euskaltegia</t>
  </si>
  <si>
    <t>Pasaiako Udal Euskaltegia</t>
  </si>
  <si>
    <t>Tolosa Lantzen</t>
  </si>
  <si>
    <t>Tolosa Lotzen</t>
  </si>
  <si>
    <t>Tolosaldea Garatzen</t>
  </si>
  <si>
    <t>Tolosaldeko Mankomunitatea</t>
  </si>
  <si>
    <t>Zumaiako Kirol Patronatoa</t>
  </si>
  <si>
    <t>Zumarraga Lantzen</t>
  </si>
  <si>
    <r>
      <t>DIPUTATU NAGUSIA</t>
    </r>
    <r>
      <rPr>
        <sz val="8"/>
        <rFont val="Arial"/>
        <family val="2"/>
      </rPr>
      <t xml:space="preserve">
DIPUTADO GENERAL</t>
    </r>
  </si>
  <si>
    <r>
      <t>KULTURA, TURISMO, GAZTERIA ETA KIROLA</t>
    </r>
    <r>
      <rPr>
        <sz val="8"/>
        <rFont val="Arial"/>
        <family val="2"/>
      </rPr>
      <t xml:space="preserve">
CULTURA, TURISMO, JUVENTUD Y DEPORTE</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</si>
  <si>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</si>
  <si>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</si>
  <si>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</si>
  <si>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</si>
  <si>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</si>
  <si>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</si>
  <si>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GOBERNANTZA ETA GIZARTEAREKIKO KOMUNIKAZIOA</t>
    </r>
    <r>
      <rPr>
        <sz val="8"/>
        <rFont val="Arial"/>
        <family val="2"/>
      </rPr>
      <t xml:space="preserve">
GOBERNANZA Y COMUNICACIÓN CON LA SOCIEDAD</t>
    </r>
  </si>
  <si>
    <t>Ez / No</t>
  </si>
  <si>
    <t>-</t>
  </si>
  <si>
    <t>18 Erakunde</t>
  </si>
  <si>
    <t>DiputatuNagusia</t>
  </si>
  <si>
    <t>Kultura</t>
  </si>
  <si>
    <t>Kultura, Turismo, Gazteria eta Kirola
Cultura, Turismo, Juventud y Deportes</t>
  </si>
  <si>
    <t>Gobernantza</t>
  </si>
  <si>
    <t>Ekonomia</t>
  </si>
  <si>
    <t>Mugikortasuna</t>
  </si>
  <si>
    <t>Ogasuna</t>
  </si>
  <si>
    <t>BideAzpiegiturak</t>
  </si>
  <si>
    <t>GizartePolitika</t>
  </si>
  <si>
    <t>Ingurumena</t>
  </si>
  <si>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</si>
  <si>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</si>
  <si>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</si>
  <si>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r>
      <t xml:space="preserve">Diputatu Nagusiaren Alorra
</t>
    </r>
    <r>
      <rPr>
        <sz val="10"/>
        <rFont val="Arial"/>
        <family val="2"/>
      </rPr>
      <t>Área del Diputado General</t>
    </r>
  </si>
  <si>
    <r>
      <t xml:space="preserve">Gobernantza eta Gizartearekiko Komunikazioa
</t>
    </r>
    <r>
      <rPr>
        <sz val="10"/>
        <rFont val="Arial"/>
        <family val="2"/>
      </rPr>
      <t>Gobernanza y Comunicación con la sociedad</t>
    </r>
  </si>
  <si>
    <r>
      <t xml:space="preserve">Ekonomia Sustapena, Landa Ingurunea eta Lurralde Oreka
</t>
    </r>
    <r>
      <rPr>
        <sz val="10"/>
        <rFont val="Arial"/>
        <family val="2"/>
      </rPr>
      <t>Promoción Económica, Medio Rural y Equilibrio Territorial</t>
    </r>
  </si>
  <si>
    <r>
      <t xml:space="preserve">Mugikortasuna eta Lurralde Antolaketa
</t>
    </r>
    <r>
      <rPr>
        <sz val="10"/>
        <rFont val="Arial"/>
        <family val="2"/>
      </rPr>
      <t>Movilidad y Ordenación del Territorio</t>
    </r>
  </si>
  <si>
    <r>
      <t xml:space="preserve">Ogasuna eta Finantzak
</t>
    </r>
    <r>
      <rPr>
        <sz val="10"/>
        <rFont val="Arial"/>
        <family val="2"/>
      </rPr>
      <t>Hacienda y Finanzas</t>
    </r>
  </si>
  <si>
    <r>
      <t xml:space="preserve">Bide Azpiegiturak
</t>
    </r>
    <r>
      <rPr>
        <sz val="10"/>
        <rFont val="Arial"/>
        <family val="2"/>
      </rPr>
      <t>Infraestructuras Viarias</t>
    </r>
  </si>
  <si>
    <r>
      <t xml:space="preserve">Gizarte Politika
</t>
    </r>
    <r>
      <rPr>
        <sz val="10"/>
        <rFont val="Arial"/>
        <family val="2"/>
      </rPr>
      <t>Políticas Sociales</t>
    </r>
  </si>
  <si>
    <r>
      <t xml:space="preserve">Ingurumena eta Obra Hidraulikoak
</t>
    </r>
    <r>
      <rPr>
        <sz val="10"/>
        <rFont val="Arial"/>
        <family val="2"/>
      </rPr>
      <t>Medio Ambiente y Obras Hidráulicas</t>
    </r>
  </si>
  <si>
    <r>
      <t>Hitzarmenei buruzko informazioa departamentuka banatu da. Lan orri bakoitzaren izenean ikus daiteke dagokion departamentuaren izena.</t>
    </r>
    <r>
      <rPr>
        <sz val="10"/>
        <rFont val="Arial"/>
        <family val="0"/>
      </rPr>
      <t xml:space="preserve">
La información correspondiente a convenios se ha dividido por departamentos. En el nombre de cada hoja se puede ver el departamento al que corresponde la información.</t>
    </r>
  </si>
  <si>
    <t>09</t>
  </si>
  <si>
    <t>GFA eta Donostiako Udala/ DFG y Ayuntamiento de San Sebastián</t>
  </si>
  <si>
    <t>GFA eta Donostiako Udala / DFG y Ayuntamiento de San Sebastián</t>
  </si>
  <si>
    <t>GFA eta Uraren Euskal Agentzia / DFG y Agencia Vasca del Agua</t>
  </si>
  <si>
    <r>
      <t>Sinatzaileak</t>
    </r>
    <r>
      <rPr>
        <sz val="9"/>
        <rFont val="Arial"/>
        <family val="2"/>
      </rPr>
      <t xml:space="preserve">
Partes firmantes</t>
    </r>
  </si>
  <si>
    <r>
      <t>Xedea</t>
    </r>
    <r>
      <rPr>
        <sz val="9"/>
        <rFont val="Arial"/>
        <family val="2"/>
      </rPr>
      <t xml:space="preserve">
Objeto</t>
    </r>
  </si>
  <si>
    <r>
      <t>Iraupena</t>
    </r>
    <r>
      <rPr>
        <sz val="9"/>
        <rFont val="Arial"/>
        <family val="2"/>
      </rPr>
      <t xml:space="preserve">
Duración</t>
    </r>
  </si>
  <si>
    <r>
      <t>Egindako aldaketak</t>
    </r>
    <r>
      <rPr>
        <sz val="9"/>
        <rFont val="Arial"/>
        <family val="2"/>
      </rPr>
      <t xml:space="preserve">
Modificaciones realizadas</t>
    </r>
  </si>
  <si>
    <r>
      <t>Hitzartutako prestazioak</t>
    </r>
    <r>
      <rPr>
        <sz val="9"/>
        <rFont val="Arial"/>
        <family val="2"/>
      </rPr>
      <t xml:space="preserve">
Prestaciones convenidas</t>
    </r>
  </si>
  <si>
    <r>
      <t>Prestazioak bete behar dituzten pertsonak</t>
    </r>
    <r>
      <rPr>
        <sz val="9"/>
        <rFont val="Arial"/>
        <family val="2"/>
      </rPr>
      <t xml:space="preserve">
Sujetos obligados a la realización de la prestación</t>
    </r>
  </si>
  <si>
    <r>
      <t>Hitzartutako betebehar ekonomikoa</t>
    </r>
    <r>
      <rPr>
        <sz val="9"/>
        <rFont val="Arial"/>
        <family val="2"/>
      </rPr>
      <t xml:space="preserve">
Obligaciones económicas convenidas</t>
    </r>
  </si>
  <si>
    <r>
      <t xml:space="preserve">INDARREAN DAUDEN HITZARMENAK  </t>
    </r>
    <r>
      <rPr>
        <sz val="10"/>
        <rFont val="Arial"/>
        <family val="2"/>
      </rPr>
      <t>/  CONVENIOS VIGENTES</t>
    </r>
  </si>
  <si>
    <r>
      <t xml:space="preserve">EKONOMIA SUSTAPENA, LANDA INGURUNEA ETA LURRALDE OREKA
</t>
    </r>
    <r>
      <rPr>
        <sz val="12"/>
        <rFont val="Arial"/>
        <family val="2"/>
      </rPr>
      <t>PROMOCIÓN ECONÓMICA, MEDIO RURAL Y EQUILIBRIO TERRITORIAL</t>
    </r>
  </si>
  <si>
    <r>
      <t xml:space="preserve">BIDE AZPIEGITUAK
</t>
    </r>
    <r>
      <rPr>
        <sz val="12"/>
        <rFont val="Arial"/>
        <family val="2"/>
      </rPr>
      <t>INFRAESTRUCTURAS VIARIAS</t>
    </r>
  </si>
  <si>
    <r>
      <t xml:space="preserve">MUGIKORTASUNA ETA LURRALDE ANTOLAKETA
</t>
    </r>
    <r>
      <rPr>
        <sz val="12"/>
        <rFont val="Arial"/>
        <family val="2"/>
      </rPr>
      <t>MOVILIDAD Y ORDENACIÓN DEL TERRITORIO</t>
    </r>
  </si>
  <si>
    <r>
      <t>HIRUHILEKOA</t>
    </r>
    <r>
      <rPr>
        <sz val="12"/>
        <rFont val="Arial"/>
        <family val="2"/>
      </rPr>
      <t xml:space="preserve">
TRIMESTRE </t>
    </r>
  </si>
  <si>
    <t>Elkarlana Leitzaran ibaiko habitat flubialaren leheneratzeari lotutako lanek eta ikerketak hobeto burutu ahal izateko, IREKIBAI LIFEren barruan / Cooperación para una mejor ejecución de las obras y los estudios asociados a la restauración del hábitat fluvial en el río Leitzaran, dentro del LIFE IREKIBAI</t>
  </si>
  <si>
    <t>LIFE IrekiBAI LIFE14 NAT/ES/000168 proiektua garatzea: Nafarroak eta Gipuzkoak partekatzen dituzten ibaien lotura eta bertako habitatak hobetzea / Desarrollo del proyecto LIFE IrekiBAI LIFE14 NAT/ES/000168: mejora de la conectividad y de los hábitats de los ríos compartidos por Navarra y Gipuzkoa</t>
  </si>
  <si>
    <t>LIFE14 NAT/ES/000186 IrekiBAI proiektua: Nafarroak eta Gipuzkoak partekatzen dituzten ibaien lotura eta bertako habitatak hobetzea / Proyecto LIFE14 NAT/ES/000186 IrekiBai: mejora de la conectividad y de los hábitats de los ríos compartidos por Navarra y Gipuzkoa</t>
  </si>
  <si>
    <t>Iñurritzako Biotopoko mantentze-lanak koordinatzea / Coordinación de trabajos de mantenimiento en el Biotopo de Inurritza</t>
  </si>
  <si>
    <t>"Sustraia" programa telebistan ematea / Producción televisiva del programa “Sustraia”</t>
  </si>
  <si>
    <t>Baso suteen prebentzioko eta haien aurkako jarduerak koordinatzea / Coordinación de actuaciones en la prevención y lucha contra los incendios forestales</t>
  </si>
  <si>
    <t>Aizkorri-Aratz Parke Naturalaren finantzazioa / Financiación del Parque Natural de Aizkorri-Aratz</t>
  </si>
  <si>
    <t>Basurdeek Gipuzkoako nekazaritza ustialekuetan eragindako kalteengatik aurkezten diren erreklamazioak kudeatzea / Gestión de reclamaciones por daños producidos por jabalíes en explotaciones agrarias de Gipuzkoa</t>
  </si>
  <si>
    <t>Entzefalopatia Espongiforme Kutsagarriei buruzko ikerkuntzar / Investigación de las Encefalopatias Espongiformes Transmisibles</t>
  </si>
  <si>
    <t>Laborategiko analisi lanak / Realización de análisis laboratoriales</t>
  </si>
  <si>
    <t>Nekazaritzalde bat erabili, garatu eta ustiatzea / Uso, desarrollo y explotación de una Nekazaritzaldea</t>
  </si>
  <si>
    <t>Nekazaritzako eta abeltzaintzako gaien eta kirol instalazioen laboratorioko analisiak / Análisis laboratoriales de productos agropecuarios e instalaciones deportivas</t>
  </si>
  <si>
    <t>Nekazaritza jarduerak behar baino lehenago uzteko laguntzak / Ayudas al cese anticipado de la actividad agraria</t>
  </si>
  <si>
    <r>
      <t xml:space="preserve">INDARREAN DAUDEN HITZARMENAK  (Ekonomia Sustapeneko, Landa Inguruneko eta Lurralde Orekako Dep. - Ekonomia Sustapeneko  alorra) </t>
    </r>
    <r>
      <rPr>
        <sz val="12"/>
        <rFont val="Arial"/>
        <family val="2"/>
      </rPr>
      <t>/ 
CONVENIOS VIGENTES (Dpto. Promoción Económica, Medio Rural y Equilibrio Territorial - Area Promoción Económica)</t>
    </r>
  </si>
  <si>
    <r>
      <t xml:space="preserve">INDARREAN DAUDEN HITZARMENAK  (Ekonomia Sustapeneko, Landa Inguruneko eta Lurralde Orekako Dep. - Landa Inguruneko  alorra) </t>
    </r>
    <r>
      <rPr>
        <sz val="12"/>
        <rFont val="Arial"/>
        <family val="2"/>
      </rPr>
      <t>/
 CONVENIOS VIGENTES (Dpto. Promoción Económica, Medio Rural y Equilibrio Territorial - Area Medio Rural)</t>
    </r>
  </si>
  <si>
    <t>INGURUMENA ETA OBRA HIDRAULIKOAK
MEDIO AMBIENTE Y OBRAS HIDRÁULICAS</t>
  </si>
  <si>
    <r>
      <t xml:space="preserve">Gipuzkoako  Hondakinen Kontsortzioa eratzea.
</t>
    </r>
    <r>
      <rPr>
        <sz val="10"/>
        <rFont val="Arial"/>
        <family val="2"/>
      </rPr>
      <t>Constitución del Consorcio de Residuos de Gipuzkoa.</t>
    </r>
  </si>
  <si>
    <r>
      <t xml:space="preserve">Mugagabea
</t>
    </r>
    <r>
      <rPr>
        <sz val="10"/>
        <rFont val="Arial"/>
        <family val="2"/>
      </rPr>
      <t>Indefinido</t>
    </r>
  </si>
  <si>
    <r>
      <t xml:space="preserve">Hiri hondakinen bideraketa sarea elkarlanean antolatu, gauzatu eta kudeatuko duen Kontsortzioa eratzea.
</t>
    </r>
    <r>
      <rPr>
        <sz val="10"/>
        <rFont val="Arial"/>
        <family val="2"/>
      </rPr>
      <t>Constituir un Consorcio para la organización, ejecución y gestión en común de la gestión en alta de residuos urbanos</t>
    </r>
  </si>
  <si>
    <r>
      <t xml:space="preserve">Foru Aldundia eta mankomunitateak: Kontsortzio eratzea eta haren batzarrean parte hartzea, etorkizuneko ekarpen ekonomikoak egitea azpiegiturak garatzeko.
</t>
    </r>
    <r>
      <rPr>
        <sz val="10"/>
        <rFont val="Arial"/>
        <family val="2"/>
      </rPr>
      <t>Diputación Foral y mancomunidades: Constituir el Consorcio y participar en su asamblea, realizar futuras aportaciones económicas para la construcción de infraestructuras.</t>
    </r>
  </si>
  <si>
    <r>
      <t xml:space="preserve">Lurralde Historikoan jasangarritasunaren aldeko ekintzak sustatzera bideratutako informazioa trukatzea.
</t>
    </r>
    <r>
      <rPr>
        <sz val="10"/>
        <rFont val="Arial"/>
        <family val="2"/>
      </rPr>
      <t>Intercambio de información encaminado a fomentar la sostenibilidad local en el Territorio Histórico de Gipuzkoa.</t>
    </r>
  </si>
  <si>
    <r>
      <t xml:space="preserve">Urtebetekoa, luzatutzat jokoa.
</t>
    </r>
    <r>
      <rPr>
        <sz val="10"/>
        <rFont val="Arial"/>
        <family val="2"/>
      </rPr>
      <t>Anual, entendiéndose tácitamente prorrogado.</t>
    </r>
  </si>
  <si>
    <r>
      <t xml:space="preserve">Laguntza teknikoa.
</t>
    </r>
    <r>
      <rPr>
        <sz val="10"/>
        <rFont val="Arial"/>
        <family val="2"/>
      </rPr>
      <t>Asistencia técnica.</t>
    </r>
  </si>
  <si>
    <r>
      <t xml:space="preserve">Foru Aldundiak: laguntza emango die Gipuzkoako udalerriei haien Ekintza Planaren (EP21) gauzatze-mailaren ebaluazioaren bidez eta ebaluazio programatik eratorritako informazioa ematea.
Ihobek: laguntza ematea udalerriei eta EAEko Jasangarritasunaren Behatokiaren informazioa ematea.
</t>
    </r>
    <r>
      <rPr>
        <sz val="10"/>
        <rFont val="Arial"/>
        <family val="2"/>
      </rPr>
      <t>Diputación Foral: asistencia técnica a los municipios a través de la  evaluación del grado de ejecución de su Plan de Acción-AL21 y aportar información derivada del programa de evaluación.
Ihobe: asistencia a los municipios y  proporcionar información del Observatorio de la Sostenibilidad del País Vasco.</t>
    </r>
  </si>
  <si>
    <t>La Communauté d’Agglomération Côte Basque Adour, la Communauté d’Agglomération Sud Pays Basque, le Conseil Général des Pyrénées Atlantiques, la Université de Pau et des Pays de l’Adour, le Bureau de Recherches Géologiques et Minières, Azti-Tecnalia, la Lyonnaise des Eaux France y Casagec Ingenierie yGFA-Ingurumeneko eta Lurralde Antolaketako Dptua</t>
  </si>
  <si>
    <r>
      <t xml:space="preserve">«Euskal Itsasertza IZT» Interes Zientifikoko Taldea eratzea.
</t>
    </r>
    <r>
      <rPr>
        <sz val="10"/>
        <rFont val="Arial"/>
        <family val="2"/>
      </rPr>
      <t>Constituir la Agrupación de Interés científico «AIC Litoral Vasco».</t>
    </r>
  </si>
  <si>
    <r>
      <t xml:space="preserve">Hiru urte.
</t>
    </r>
    <r>
      <rPr>
        <sz val="10"/>
        <rFont val="Arial"/>
        <family val="2"/>
      </rPr>
      <t>Tres años.</t>
    </r>
  </si>
  <si>
    <r>
      <t xml:space="preserve">Lankidetza zientifikoa eta informazioa zabaltzea ondorengo gaietan: bainu uren kalitatea eta kostalde lerroaren bilakaera (higadura eta akrezioa/sedimentazioa).
</t>
    </r>
    <r>
      <rPr>
        <sz val="10"/>
        <rFont val="Arial"/>
        <family val="2"/>
      </rPr>
      <t>Colaboración científica y difusión de información en materia de calidad de las aguas de baño y evolución de la línea de costa (erosión y acreción/sedimentación).</t>
    </r>
  </si>
  <si>
    <r>
      <t xml:space="preserve">GoiEner, S. Coop eta GFA-Ingurumeneko eta Lurralde Antolaketako Dptua
</t>
    </r>
    <r>
      <rPr>
        <sz val="10"/>
        <rFont val="Arial"/>
        <family val="2"/>
      </rPr>
      <t>GoiEner, S.Koop y DFG-Dpto de Medio Ambiente y Ordenación del Territorio</t>
    </r>
  </si>
  <si>
    <r>
      <t xml:space="preserve">Elkarrekin estrategiak diseinatzeko eta garatzeko Gipuzkoan sistema energetiko iraunkor bateranzko trantsizio bultzatzearren.
</t>
    </r>
    <r>
      <rPr>
        <sz val="10"/>
        <rFont val="Arial"/>
        <family val="2"/>
      </rPr>
      <t>Diseñar y desarrollar estrategias conjuntas para impulsar la transición a un sistema energético sostenible para Gipuzkoa.</t>
    </r>
  </si>
  <si>
    <r>
      <t>Urte bat.</t>
    </r>
    <r>
      <rPr>
        <sz val="10"/>
        <rFont val="Arial"/>
        <family val="2"/>
      </rPr>
      <t xml:space="preserve">
Un año.</t>
    </r>
  </si>
  <si>
    <r>
      <t xml:space="preserve">Laguntzea baterako jardueren diseinuan eta gauzatzean eta  zerbitzuak eta programak zabaltzea.
</t>
    </r>
    <r>
      <rPr>
        <sz val="10"/>
        <rFont val="Arial"/>
        <family val="2"/>
      </rPr>
      <t xml:space="preserve">Colaboración en el diseño y realización de actividades conjuntas y difusión de servicios y programas. </t>
    </r>
  </si>
  <si>
    <r>
      <t xml:space="preserve">Foru Aldundia: laguntza teknikoa, informazio zabaltzea.
GoiEner S.Coop: laguntza teknikoa, informazio zabaltzea
</t>
    </r>
    <r>
      <rPr>
        <sz val="10"/>
        <rFont val="Arial"/>
        <family val="2"/>
      </rPr>
      <t>Diputación Foral: colaboración técnica y difusión de información.
GoiEner S.Coop: colaboración técnica y difusión de información.</t>
    </r>
  </si>
  <si>
    <r>
      <t xml:space="preserve">Azpiegitura hidraulikoetako lanak kontrata bidez finantzatzea eta gauzatzea.
</t>
    </r>
    <r>
      <rPr>
        <sz val="10"/>
        <rFont val="Arial"/>
        <family val="2"/>
      </rPr>
      <t>Financiación y ejecución de obras de infraestructura hidráulica.</t>
    </r>
  </si>
  <si>
    <r>
      <t xml:space="preserve">Kontratatuko diren lanak likidatzen diren arte.
</t>
    </r>
    <r>
      <rPr>
        <sz val="10"/>
        <rFont val="Arial"/>
        <family val="2"/>
      </rPr>
      <t>Hasta la liquidación de la contratación de las actuaciones.</t>
    </r>
  </si>
  <si>
    <r>
      <t xml:space="preserve">Foru Aldundia: beharrezko lurrak eskuratzea, lanak kontratatzea, lanen zuzendaritzaz arduratzea eta lanak zati batean finantzatzea.
Ur Kontsortzioa: lurrak eskuratzeko gastuak ordaintzea, lanak zati batean finantzatzea eta instalazioak ustiatzea eta mantentzea
</t>
    </r>
    <r>
      <rPr>
        <sz val="10"/>
        <rFont val="Arial"/>
        <family val="2"/>
      </rPr>
      <t>Diputación Foral: gestión de los terrenos necesarios, contratación de las obras, dirección de las obras y financiación parcial de las obras.
Consorcio de Aguas: abono de los gastos para gestionar los terrenos, financiación parcial de las obras y explotación y mantenimiento de las instalaciones.</t>
    </r>
  </si>
  <si>
    <r>
      <t xml:space="preserve">10.500.000 €.
Foru Aldundia
</t>
    </r>
    <r>
      <rPr>
        <sz val="10"/>
        <rFont val="Arial"/>
        <family val="2"/>
      </rPr>
      <t xml:space="preserve">Diputación Foral: 5.250.000 € (50%)
</t>
    </r>
    <r>
      <rPr>
        <b/>
        <sz val="10"/>
        <rFont val="Arial"/>
        <family val="2"/>
      </rPr>
      <t>Ur Kontsortzioa</t>
    </r>
    <r>
      <rPr>
        <sz val="10"/>
        <rFont val="Arial"/>
        <family val="2"/>
      </rPr>
      <t xml:space="preserve">
Consorcio de Aguas: 5.250.000 € (50%)</t>
    </r>
  </si>
  <si>
    <r>
      <t xml:space="preserve">Hernani Udala, GFA-Gobernantzako eta Gizartearekiko K. Dptua eta GFA-Ingurumeneko eta Obra Hidraulikoetako Dptua
</t>
    </r>
    <r>
      <rPr>
        <sz val="10"/>
        <rFont val="Arial"/>
        <family val="2"/>
      </rPr>
      <t>Ayto. Hernani, DFG-Gobernanza y Comun. con la Sociedad y DFG-Dpto de Medio Ambiente y Obras Hidráulicas</t>
    </r>
  </si>
  <si>
    <r>
      <t xml:space="preserve">Urumea ibaiaren Elorrabiko oinezkoentzako pasabideari (Hernanin) dagozkion obrak.
</t>
    </r>
    <r>
      <rPr>
        <sz val="10"/>
        <rFont val="Arial"/>
        <family val="2"/>
      </rPr>
      <t>Obras de la pasarela peatonal de Elorrabi en el río Urumea (Hernani).</t>
    </r>
  </si>
  <si>
    <r>
      <t xml:space="preserve">2018ko azaroaren 30a
</t>
    </r>
    <r>
      <rPr>
        <sz val="10"/>
        <rFont val="Arial"/>
        <family val="2"/>
      </rPr>
      <t>30 de noviembre de 2018</t>
    </r>
  </si>
  <si>
    <r>
      <t xml:space="preserve">1. aldaketa: Laugarren klausula eta zazpigarren klausulan jasotako egutegia
1ª modificación: </t>
    </r>
    <r>
      <rPr>
        <sz val="10"/>
        <rFont val="Arial"/>
        <family val="2"/>
      </rPr>
      <t xml:space="preserve">Cláusula cuarta y calendario establecido en la cláusula séptima
------------------
</t>
    </r>
    <r>
      <rPr>
        <b/>
        <sz val="10"/>
        <rFont val="Arial"/>
        <family val="2"/>
      </rPr>
      <t>2. aldaketa: zazpigarren klausulan jasotako egutegia</t>
    </r>
    <r>
      <rPr>
        <sz val="10"/>
        <rFont val="Arial"/>
        <family val="2"/>
      </rPr>
      <t xml:space="preserve">
2ª modificación: calendario establecido en la cláusula séptima</t>
    </r>
  </si>
  <si>
    <r>
      <t xml:space="preserve">Lanak finantzatzea eta gauzatzea.
</t>
    </r>
    <r>
      <rPr>
        <sz val="10"/>
        <rFont val="Arial"/>
        <family val="2"/>
      </rPr>
      <t>Financiación y ejecución de las obras.</t>
    </r>
  </si>
  <si>
    <r>
      <t xml:space="preserve">Foru Aldundiak:  proiektuak idaztea eta obren zuzendaritzaz arduratzea.
Hernaniko Udalak: obrak eta segurtasun eta osasunaren koordinazio zerbitzuak kontratatzea, eta beharrezko lurrak eskuratzea.
</t>
    </r>
    <r>
      <rPr>
        <sz val="10"/>
        <rFont val="Arial"/>
        <family val="2"/>
      </rPr>
      <t xml:space="preserve">Diputación Foral: redacción del proyecto y dirección de obra.
Ayuntamiento de Hernani: contratación de las obras y de los servicios de coordinación en materia de seguridad y salud y gestión de los terrenos necesarios. </t>
    </r>
  </si>
  <si>
    <r>
      <t xml:space="preserve">Monpas inguruko kostaldeari eta Oiartzun zein Urumea ibaietako estuarioei buruzko ingurumen azterlana prestatzea (2015. urtea).
</t>
    </r>
    <r>
      <rPr>
        <sz val="10"/>
        <rFont val="Arial"/>
        <family val="2"/>
      </rPr>
      <t>Elaboración del estudio ambiental de la zona costera de Monpas y de los estuarios de los ríos Oiartzun y Urumea (año 2015).</t>
    </r>
  </si>
  <si>
    <t>2016. eta 2017. urteetarako luzatzea.
Prórrogado para los años 2016 y 2017</t>
  </si>
  <si>
    <r>
      <t xml:space="preserve">Azterlana egiteko zerbitzuak kontratatzea eta finantzatzea.
</t>
    </r>
    <r>
      <rPr>
        <sz val="10"/>
        <rFont val="Arial"/>
        <family val="2"/>
      </rPr>
      <t>Contratación y financiación de los servicios de elaboración del estudio.</t>
    </r>
  </si>
  <si>
    <r>
      <t xml:space="preserve">Foru Aldundiak: zerbitzuak kontratatzea eta zati batean finantzatzea.
Añarbeko Urak SA:  zerbitzuak zati batean finantzatzea.
</t>
    </r>
    <r>
      <rPr>
        <sz val="10"/>
        <rFont val="Arial"/>
        <family val="2"/>
      </rPr>
      <t>Diputación Foral: contratación y financiación parcial de los servicios.
Aguas del Añarbe SA: financiación parcial de los servicios</t>
    </r>
  </si>
  <si>
    <r>
      <t xml:space="preserve">(2015) 93.130 €
Foru Aldundiak
</t>
    </r>
    <r>
      <rPr>
        <sz val="10"/>
        <rFont val="Arial"/>
        <family val="2"/>
      </rPr>
      <t>Diputación Foral: 46.565,00 € (50%)</t>
    </r>
    <r>
      <rPr>
        <b/>
        <sz val="10"/>
        <rFont val="Arial"/>
        <family val="2"/>
      </rPr>
      <t xml:space="preserve">
Añarbeko Urak SA
</t>
    </r>
    <r>
      <rPr>
        <sz val="10"/>
        <rFont val="Arial"/>
        <family val="2"/>
      </rPr>
      <t xml:space="preserve">Aguas del Añarbe SA: 46.565,00 € (50%)
----
</t>
    </r>
    <r>
      <rPr>
        <b/>
        <sz val="10"/>
        <rFont val="Arial"/>
        <family val="2"/>
      </rPr>
      <t xml:space="preserve">(2016 y 2017) 93.130 €  </t>
    </r>
    <r>
      <rPr>
        <sz val="10"/>
        <rFont val="Arial"/>
        <family val="2"/>
      </rPr>
      <t xml:space="preserve">          
</t>
    </r>
    <r>
      <rPr>
        <b/>
        <sz val="10"/>
        <rFont val="Arial"/>
        <family val="2"/>
      </rPr>
      <t>Foru Aldundiak</t>
    </r>
    <r>
      <rPr>
        <sz val="10"/>
        <rFont val="Arial"/>
        <family val="2"/>
      </rPr>
      <t xml:space="preserve">
Diputación Foral: 46.565,00 € (50%)
</t>
    </r>
    <r>
      <rPr>
        <b/>
        <sz val="10"/>
        <rFont val="Arial"/>
        <family val="2"/>
      </rPr>
      <t>Añarbeko Urak SA</t>
    </r>
    <r>
      <rPr>
        <sz val="10"/>
        <rFont val="Arial"/>
        <family val="2"/>
      </rPr>
      <t xml:space="preserve">
Aguas del Añarbe SA: 46.565,00 € (50%)</t>
    </r>
  </si>
  <si>
    <r>
      <t>GFA-Ekonomia Sustapeneko, Landa Inguruneko eta Lurralde Orekako dptua, GFA-Ingurumeneko eta Obra Hidraulikoetako dptua, Gestion Ambiental de Navarra SA, HAZI Fundazioa eta Uraren Euskal Agentzia</t>
    </r>
    <r>
      <rPr>
        <sz val="10"/>
        <rFont val="Arial"/>
        <family val="2"/>
      </rPr>
      <t xml:space="preserve">
DFG-Dpto de Promoción Económica, Medio Rural y Equilibrio Territorial, DFG-Dpto de Medio Ambiente y Obras Hidráulicas, Gestión Ambiental de Navarra SA, Fundación HAZI  y la Agencia Vasca del Agua – URA</t>
    </r>
  </si>
  <si>
    <r>
      <t xml:space="preserve">LIFE IrekiBAI LIFE14 NAT/ES/000186 proiektua garatzea.
</t>
    </r>
    <r>
      <rPr>
        <sz val="10"/>
        <rFont val="Arial"/>
        <family val="2"/>
      </rPr>
      <t>Desarrollo del proyecto LIFE IrekiBAI LIFE14 NAT/ES/000186.</t>
    </r>
  </si>
  <si>
    <r>
      <t>Gipuzkoako Foru Aldundiak onuradun elkartuei saldoa ordaintzen dien egunetik bost urtera amaituko da.</t>
    </r>
    <r>
      <rPr>
        <sz val="10"/>
        <rFont val="Arial"/>
        <family val="2"/>
      </rPr>
      <t xml:space="preserve">
Terminará cinco años después de la fecha de pago del saldo por la Diputación Foral de Gipuzkoa a los beneficiarios asociados.</t>
    </r>
  </si>
  <si>
    <r>
      <t>Ekintzak burutzea eta lankidetza teknikoa eta finantzarioa LIFE IrekiBAI LIFE14 NAT/ES/000186 proiektua garatzeko.</t>
    </r>
    <r>
      <rPr>
        <sz val="10"/>
        <rFont val="Arial"/>
        <family val="2"/>
      </rPr>
      <t xml:space="preserve">
Ejecución de acciones y colaboración técnica y financiera para el desarrollo del proyecto LIFE IrekiBAI LIFE14 NAT/ES/000186</t>
    </r>
  </si>
  <si>
    <r>
      <t>Europako funtsak: 1.799.624 €; Foru Aldundia: 401.260 €; Gestion Ambiental de Navarra: 617.621 €; Hazi Fundazioa: 1 €; Uraren Euskal Agentzia: 180.866 €</t>
    </r>
    <r>
      <rPr>
        <sz val="10"/>
        <rFont val="Arial"/>
        <family val="2"/>
      </rPr>
      <t xml:space="preserve">
Fondos europeos: 1.799.624 €; Diputación Foral: 401.260 €; Gestión Ambiental de Navarra: 617.621 €; Fundación Hazi: 1 €; Agencia Vasca del Agua: 180.866 €</t>
    </r>
  </si>
  <si>
    <r>
      <t xml:space="preserve">Uliazpi Fundazioa eta GFA-Ingurumeneko eta  Obra Hidraulikoetako Dptua
</t>
    </r>
    <r>
      <rPr>
        <sz val="10"/>
        <rFont val="Arial"/>
        <family val="2"/>
      </rPr>
      <t>Fundación Uliazpi y DFG-Dpto de Medio Ambiente y Obras Hidráulicas</t>
    </r>
  </si>
  <si>
    <r>
      <t xml:space="preserve">Uliazpiko Fraisoro Zentroaren energia sortzeko sistema birmoldatzeko obrak.
</t>
    </r>
    <r>
      <rPr>
        <sz val="10"/>
        <rFont val="Arial"/>
        <family val="2"/>
      </rPr>
      <t>Obras de remodelación del sistema de generación energética del Centro Fraisoro de Uliazpi</t>
    </r>
  </si>
  <si>
    <r>
      <t xml:space="preserve">Obrak finantzatzea eta burutzea.
</t>
    </r>
    <r>
      <rPr>
        <sz val="10"/>
        <rFont val="Arial"/>
        <family val="2"/>
      </rPr>
      <t xml:space="preserve">Financiación y ejecución de las obras. </t>
    </r>
  </si>
  <si>
    <r>
      <t xml:space="preserve">Foru Aldundia: proiektuak idaztea, lanak kontratatzea, lanen zuzendaritzaz arduratzea eta lanak zati batean finantzatzea.
Uliazpi Fundazioa: baimenak eskuratzea, eraikinean sartzen uztea eta lanak zati batean finantzatzea.
</t>
    </r>
    <r>
      <rPr>
        <sz val="10"/>
        <rFont val="Arial"/>
        <family val="2"/>
      </rPr>
      <t>Diputación Foral: redacción de los proyectos, contratación y dirección técnica de las obras y financiación parcial de las mismas.
Fundación Uliazpi: obtención de permisos y autorizaciones,  facilitar el acceso al inmueble y financiación parcial de las obras.</t>
    </r>
  </si>
  <si>
    <r>
      <t xml:space="preserve">300.000 €
Foru Aldundia
</t>
    </r>
    <r>
      <rPr>
        <sz val="10"/>
        <rFont val="Arial"/>
        <family val="2"/>
      </rPr>
      <t xml:space="preserve">Diputación Foral: 150.000 € (50 %)
</t>
    </r>
    <r>
      <rPr>
        <b/>
        <sz val="10"/>
        <rFont val="Arial"/>
        <family val="2"/>
      </rPr>
      <t>Uliazpi Fundazioa</t>
    </r>
    <r>
      <rPr>
        <sz val="10"/>
        <rFont val="Arial"/>
        <family val="2"/>
      </rPr>
      <t xml:space="preserve">
Fundación Uliazpi: 150.000 € (50 %)</t>
    </r>
  </si>
  <si>
    <r>
      <t>Azti Fundazioa, Surfrider Forundation Europe, Biarritzeko udalerria, SUEZ Eau France SAS, KostaGarbia Joint Association eta GFA-Ingurumeneko eta Obra Hidraulikoetko Dptua.</t>
    </r>
    <r>
      <rPr>
        <sz val="10"/>
        <rFont val="Arial"/>
        <family val="2"/>
      </rPr>
      <t xml:space="preserve">
Fundación Azti, Surfrider Foundation Europe, Ville de Biarritz, SUEZ Eau France SAS, KostaGarbia Joint Association y DFG–Dpto de Medio Ambiente y Obras Hidráulicas.</t>
    </r>
  </si>
  <si>
    <r>
      <t xml:space="preserve"> LIFE LEMA, LlFE15 ENV/ES/000252 proiektua garatzea.</t>
    </r>
    <r>
      <rPr>
        <sz val="10"/>
        <rFont val="Arial"/>
        <family val="2"/>
      </rPr>
      <t xml:space="preserve">
Desarrollo del proyecto LIFE LEMA, LlFE15 ENV/ES/000252</t>
    </r>
  </si>
  <si>
    <r>
      <t xml:space="preserve">Itsas hondakinen ezabapen adimendua eta horien kudeaketa tokiko erakundeen bidez (LIFE LEMA) LlFE15 ENV/ES/000252 proiektua garatzea.
</t>
    </r>
    <r>
      <rPr>
        <sz val="10"/>
        <rFont val="Arial"/>
        <family val="2"/>
      </rPr>
      <t>Desarrollo del proyecto (LIFE LEMA) LlFE15 ENV/ES/000252 - eliminación inteligente de los desechos marinos y su gestión por las autoridades locales.</t>
    </r>
  </si>
  <si>
    <r>
      <t>Europako funtsak: 1.229.465 €; Foru Aldundia: 180.189 €; Azti Fundazioa: 260.159,00; Ville de Biarritz: 119.115,00 €; Kostagarbia Joint Assocition: 57.689,00 €; SUEZ Eau France SAS: 217.954,00 €; Surfrider Foundation Europe: 94.532,00 €.</t>
    </r>
    <r>
      <rPr>
        <sz val="10"/>
        <rFont val="Arial"/>
        <family val="2"/>
      </rPr>
      <t xml:space="preserve">
Fondos europeos: 1.229.465 €; Diputación Foral: 180.189 €; Fundación Azti: 260.159,00; Ville de Biarritz: 119.115,00 €; Kostagarbia Joint Assocition: 57.689,00 €; SUEZ Eau France SAS: 217.954,00 €; Surfrider Foundation Europe: 94.532,00 €.</t>
    </r>
  </si>
  <si>
    <r>
      <t xml:space="preserve">Fraisoro Zentroko eguzki-instalazio termiko baten obrak.
</t>
    </r>
    <r>
      <rPr>
        <sz val="10"/>
        <rFont val="Arial"/>
        <family val="2"/>
      </rPr>
      <t>Obras de una instalación solar térmica en el Centro Fraisoro.</t>
    </r>
  </si>
  <si>
    <r>
      <t xml:space="preserve">Kontratatuko diren jarduketak likidatzen diren arte.
</t>
    </r>
    <r>
      <rPr>
        <sz val="10"/>
        <rFont val="Arial"/>
        <family val="2"/>
      </rPr>
      <t>Hasta la liquidación de la contratación de las actuaciones.</t>
    </r>
  </si>
  <si>
    <r>
      <t xml:space="preserve">Foru Aldundia: proiektuak idaztea, lanak kontratatzea, lanen zuzendaritzaz arduratzea eta lanak finantzatzea.
Uliazpi Fundazioa: baimenak eskuratzea eta ordaintzea eta obrak egiten ari diren bitartean eraikinean sartzen uztea ere kontratista esleipendunari zein Ingurumeneko eta OOHH Departamentuko teknikariei.
</t>
    </r>
    <r>
      <rPr>
        <sz val="10"/>
        <rFont val="Arial"/>
        <family val="2"/>
      </rPr>
      <t>Diputación Foral: redacción de los proyectos, contratación y dirección técnica de las obras y financiación de las mismas.
Fundación Uliazpi: obtención y pago de permisos y autorizaciones y facilitar el acceso al inmueble durante la ejecución tanto al contratista como a los técnicos del Dpto. de Medio Ambiente y OOHH.</t>
    </r>
  </si>
  <si>
    <r>
      <t>Foru Aldundia /</t>
    </r>
    <r>
      <rPr>
        <sz val="10"/>
        <rFont val="Arial"/>
        <family val="2"/>
      </rPr>
      <t xml:space="preserve"> Diputación Foral:
 216.743,84 €</t>
    </r>
  </si>
  <si>
    <t>Gipuzkoako Foru Aldundiaren eta Mondragón Unibertsitatea/
Diputación Foral de Gipuzkoa y la Universidad de Mondragón</t>
  </si>
  <si>
    <t>Gipuzkoako Foru Aldundiaren eta Tecnum Nafarroako Unibertsitatea/
Diputación Foral de Gipuzkoa y la Universidad de Navarra Tecnum</t>
  </si>
  <si>
    <t>Gipuzkoako Foru Aldundiaren eta Euskal Herriko Unibertsitatea/
Diputación Foral de Gipuzkoa y la Universidad del País Vasco</t>
  </si>
  <si>
    <t>Gipuzkoako Foru Aldundiak eta Gipuzkoako Tokiko Garapen Agentziek / Diputación Foral de Gipuzkoa y Agencias Comarcales de Desarrollo Local de Gipuzkoa</t>
  </si>
  <si>
    <t>Lurraldearen sustapen ekonomikorako gobernantza eredu berri bat garatzeko oinarriak ezartzea / Establecer las bases del desarrollo de un nuevo modelo de gobernanza para la promoción económica del territorio</t>
  </si>
  <si>
    <t>2021ko ekainaren 30ra bitartean/
Hasta el 30 de junio de 2021</t>
  </si>
  <si>
    <t>Lurraldeko sustapen ekonomikoa sendotzea, eskualde arteko kohesioa sustatzea, garapen sozio-ekonomiko politiken diseinurako proposamenak, enpresen eraldaketa prozesuak eta eragileen arteko harremana erraztea. / Consolidar la reactivación económica, impulsar la cohesión entre comarcas, propuestas de diseño de las políticas de desarrollo socio-económico, facilitar procesos de transformación en las empresas y la interrelación de los diferentes agentes.</t>
  </si>
  <si>
    <t>Ez dago/No hay</t>
  </si>
  <si>
    <r>
      <t xml:space="preserve">GIZARTE POLITIKA
</t>
    </r>
    <r>
      <rPr>
        <sz val="12"/>
        <rFont val="Arial"/>
        <family val="2"/>
      </rPr>
      <t>POLÍTICAS SOCIALES</t>
    </r>
  </si>
  <si>
    <r>
      <rPr>
        <b/>
        <sz val="11"/>
        <rFont val="Arial"/>
        <family val="2"/>
      </rPr>
      <t xml:space="preserve">HITZARMENAK + KONTRATU PROGRAMAK </t>
    </r>
    <r>
      <rPr>
        <b/>
        <sz val="10"/>
        <rFont val="Arial"/>
        <family val="2"/>
      </rPr>
      <t>:ADINEKO PERTSONEN EGONALDIAK (Egoitzak edo eta Eguneko Zentroak) eta PROGRAMAK</t>
    </r>
    <r>
      <rPr>
        <sz val="10"/>
        <rFont val="Arial"/>
        <family val="2"/>
      </rPr>
      <t>/</t>
    </r>
    <r>
      <rPr>
        <b/>
        <sz val="10"/>
        <rFont val="Arial"/>
        <family val="2"/>
      </rPr>
      <t xml:space="preserve"> </t>
    </r>
    <r>
      <rPr>
        <sz val="10"/>
        <rFont val="Arial"/>
        <family val="2"/>
      </rPr>
      <t>CONVENIO</t>
    </r>
    <r>
      <rPr>
        <b/>
        <sz val="10"/>
        <rFont val="Arial"/>
        <family val="2"/>
      </rPr>
      <t xml:space="preserve">S </t>
    </r>
    <r>
      <rPr>
        <sz val="10"/>
        <rFont val="Arial"/>
        <family val="2"/>
      </rPr>
      <t>Y CONTRATOS PROGRAMAS</t>
    </r>
    <r>
      <rPr>
        <b/>
        <sz val="10"/>
        <rFont val="Arial"/>
        <family val="2"/>
      </rPr>
      <t xml:space="preserve">: </t>
    </r>
    <r>
      <rPr>
        <sz val="10"/>
        <rFont val="Arial"/>
        <family val="2"/>
      </rPr>
      <t>ESTANCIAS  DE PERSONAS MAYORES (Residencias y/o Centros de día) Y PROGRAMAS.</t>
    </r>
  </si>
  <si>
    <r>
      <t>Kalkulo onarria: urteko gastua</t>
    </r>
    <r>
      <rPr>
        <sz val="9"/>
        <rFont val="Arial"/>
        <family val="2"/>
      </rPr>
      <t xml:space="preserve">
Base cálculo: gasto anual</t>
    </r>
  </si>
  <si>
    <r>
      <t xml:space="preserve">Entitatea
</t>
    </r>
    <r>
      <rPr>
        <sz val="10"/>
        <rFont val="Arial"/>
        <family val="2"/>
      </rPr>
      <t>Entitad</t>
    </r>
  </si>
  <si>
    <r>
      <t xml:space="preserve">Egoitza
</t>
    </r>
    <r>
      <rPr>
        <sz val="10"/>
        <rFont val="Arial"/>
        <family val="2"/>
      </rPr>
      <t>Centro</t>
    </r>
  </si>
  <si>
    <r>
      <t xml:space="preserve">Herria
</t>
    </r>
    <r>
      <rPr>
        <sz val="10"/>
        <rFont val="Arial"/>
        <family val="2"/>
      </rPr>
      <t>Localidad</t>
    </r>
  </si>
  <si>
    <r>
      <t xml:space="preserve">Gauzatze data
</t>
    </r>
    <r>
      <rPr>
        <sz val="10"/>
        <rFont val="Arial"/>
        <family val="2"/>
      </rPr>
      <t>Fecha de formalización</t>
    </r>
  </si>
  <si>
    <r>
      <t xml:space="preserve">Iraunaldia
</t>
    </r>
    <r>
      <rPr>
        <sz val="10"/>
        <rFont val="Arial"/>
        <family val="2"/>
      </rPr>
      <t>Vigencia</t>
    </r>
  </si>
  <si>
    <r>
      <t xml:space="preserve">Urteko gastua (eguneraketak barne)
</t>
    </r>
    <r>
      <rPr>
        <sz val="9"/>
        <rFont val="Arial"/>
        <family val="2"/>
      </rPr>
      <t>Gasto anual (actualizaciones incluídas)</t>
    </r>
  </si>
  <si>
    <r>
      <t xml:space="preserve">Egonaldien tarifa eguneko
</t>
    </r>
    <r>
      <rPr>
        <sz val="9"/>
        <rFont val="Arial"/>
        <family val="2"/>
      </rPr>
      <t>Tarifa estancias por día</t>
    </r>
  </si>
  <si>
    <r>
      <t xml:space="preserve">Programen zenbatekoa
</t>
    </r>
    <r>
      <rPr>
        <sz val="9"/>
        <rFont val="Arial"/>
        <family val="2"/>
      </rPr>
      <t>Importe  programas</t>
    </r>
  </si>
  <si>
    <r>
      <t xml:space="preserve">Tarifak + programak
</t>
    </r>
    <r>
      <rPr>
        <sz val="9"/>
        <rFont val="Arial"/>
        <family val="2"/>
      </rPr>
      <t xml:space="preserve">Tarifas + programas </t>
    </r>
  </si>
  <si>
    <t>Aita Etxe, S.L.</t>
  </si>
  <si>
    <r>
      <t>Aita Etxe Egoitza</t>
    </r>
    <r>
      <rPr>
        <sz val="10"/>
        <rFont val="Arial"/>
        <family val="2"/>
      </rPr>
      <t xml:space="preserve"> /Residencia</t>
    </r>
  </si>
  <si>
    <t>X</t>
  </si>
  <si>
    <r>
      <rPr>
        <b/>
        <sz val="10"/>
        <rFont val="Arial"/>
        <family val="2"/>
      </rPr>
      <t>Benito Menni Egoitza</t>
    </r>
    <r>
      <rPr>
        <sz val="10"/>
        <rFont val="Arial"/>
        <family val="2"/>
      </rPr>
      <t xml:space="preserve"> / Residencia</t>
    </r>
  </si>
  <si>
    <r>
      <rPr>
        <b/>
        <sz val="10"/>
        <rFont val="Arial"/>
        <family val="2"/>
      </rPr>
      <t>Aita Menni Eguneko Zentro Psikogeriatrikoa</t>
    </r>
    <r>
      <rPr>
        <sz val="10"/>
        <rFont val="Arial"/>
        <family val="2"/>
      </rPr>
      <t xml:space="preserve"> 
Centro de día Psicogeriátrico</t>
    </r>
  </si>
  <si>
    <r>
      <rPr>
        <b/>
        <sz val="10"/>
        <rFont val="Arial"/>
        <family val="2"/>
      </rPr>
      <t>Eskoriatza Eguneko Zentroa</t>
    </r>
    <r>
      <rPr>
        <sz val="10"/>
        <rFont val="Arial"/>
        <family val="2"/>
      </rPr>
      <t xml:space="preserve"> / Centro de día</t>
    </r>
  </si>
  <si>
    <t>Aiton Etxe Eguneko Zentroa, S.L.</t>
  </si>
  <si>
    <r>
      <rPr>
        <b/>
        <sz val="10"/>
        <rFont val="Arial"/>
        <family val="2"/>
      </rPr>
      <t>Aiton Etxe Eguneko Zentroa</t>
    </r>
    <r>
      <rPr>
        <sz val="10"/>
        <rFont val="Arial"/>
        <family val="2"/>
      </rPr>
      <t xml:space="preserve"> /Centro de día</t>
    </r>
  </si>
  <si>
    <r>
      <t xml:space="preserve">Andoaingo Udala 
</t>
    </r>
    <r>
      <rPr>
        <sz val="10"/>
        <rFont val="Arial"/>
        <family val="2"/>
      </rPr>
      <t>Ayuntamiento de Andoain</t>
    </r>
  </si>
  <si>
    <r>
      <rPr>
        <b/>
        <sz val="10"/>
        <rFont val="Arial"/>
        <family val="2"/>
      </rPr>
      <t>Pakeleku Eguneko Zentroa</t>
    </r>
    <r>
      <rPr>
        <sz val="10"/>
        <rFont val="Arial"/>
        <family val="2"/>
      </rPr>
      <t xml:space="preserve">  / Centro de día </t>
    </r>
  </si>
  <si>
    <r>
      <rPr>
        <b/>
        <sz val="10"/>
        <rFont val="Arial"/>
        <family val="2"/>
      </rPr>
      <t>San Juan Bautista Egoitza</t>
    </r>
    <r>
      <rPr>
        <sz val="10"/>
        <rFont val="Arial"/>
        <family val="2"/>
      </rPr>
      <t xml:space="preserve"> / Residencia</t>
    </r>
  </si>
  <si>
    <r>
      <t xml:space="preserve">Antzuolako Udala 
</t>
    </r>
    <r>
      <rPr>
        <sz val="10"/>
        <rFont val="Arial"/>
        <family val="2"/>
      </rPr>
      <t>Ayuntamiento de Antzuola</t>
    </r>
  </si>
  <si>
    <r>
      <rPr>
        <b/>
        <sz val="10"/>
        <rFont val="Arial"/>
        <family val="2"/>
      </rPr>
      <t>Antzuolako Eguneko Zentroa</t>
    </r>
    <r>
      <rPr>
        <sz val="10"/>
        <rFont val="Arial"/>
        <family val="2"/>
      </rPr>
      <t xml:space="preserve"> /Centro de día</t>
    </r>
  </si>
  <si>
    <r>
      <t xml:space="preserve">Azpeitiako Udala 
</t>
    </r>
    <r>
      <rPr>
        <sz val="10"/>
        <rFont val="Arial"/>
        <family val="2"/>
      </rPr>
      <t>Ayuntamiento de Azpeitia</t>
    </r>
  </si>
  <si>
    <r>
      <rPr>
        <b/>
        <sz val="10"/>
        <rFont val="Arial"/>
        <family val="2"/>
      </rPr>
      <t>Bistaeder Eguneko Zentroa</t>
    </r>
    <r>
      <rPr>
        <sz val="10"/>
        <rFont val="Arial"/>
        <family val="2"/>
      </rPr>
      <t xml:space="preserve"> / Centro de día </t>
    </r>
  </si>
  <si>
    <r>
      <t xml:space="preserve">Beasaingo Udala 
</t>
    </r>
    <r>
      <rPr>
        <sz val="10"/>
        <rFont val="Arial"/>
        <family val="2"/>
      </rPr>
      <t>Ayuntamiento de Beasain</t>
    </r>
  </si>
  <si>
    <r>
      <rPr>
        <b/>
        <sz val="10"/>
        <rFont val="Arial"/>
        <family val="2"/>
      </rPr>
      <t>Beasaingo Eguneko Zentroa</t>
    </r>
    <r>
      <rPr>
        <sz val="10"/>
        <rFont val="Arial"/>
        <family val="2"/>
      </rPr>
      <t xml:space="preserve"> /Centro de día </t>
    </r>
  </si>
  <si>
    <r>
      <rPr>
        <b/>
        <sz val="10"/>
        <rFont val="Arial"/>
        <family val="2"/>
      </rPr>
      <t xml:space="preserve">Errenteriako Eguneko Zentroa </t>
    </r>
    <r>
      <rPr>
        <sz val="10"/>
        <rFont val="Arial"/>
        <family val="2"/>
      </rPr>
      <t>/ Centro de día de Rentería</t>
    </r>
  </si>
  <si>
    <t>Fundación Benéfico Particular Residencia San Gabriel</t>
  </si>
  <si>
    <r>
      <rPr>
        <b/>
        <sz val="10"/>
        <rFont val="Arial"/>
        <family val="2"/>
      </rPr>
      <t>San Gabriel Eguneko Zentroa</t>
    </r>
    <r>
      <rPr>
        <sz val="10"/>
        <rFont val="Arial"/>
        <family val="2"/>
      </rPr>
      <t xml:space="preserve"> / Residencia</t>
    </r>
  </si>
  <si>
    <t>Fundación Asilo Nuestra Señora de la Merced</t>
  </si>
  <si>
    <r>
      <rPr>
        <b/>
        <sz val="10"/>
        <rFont val="Arial"/>
        <family val="2"/>
      </rPr>
      <t>Ntra. Sra. De la Merced Egoitza</t>
    </r>
    <r>
      <rPr>
        <sz val="10"/>
        <rFont val="Arial"/>
        <family val="2"/>
      </rPr>
      <t xml:space="preserve"> / Residencia</t>
    </r>
  </si>
  <si>
    <t>Soraluce</t>
  </si>
  <si>
    <t>Gerontológico de Rentería, S.L.</t>
  </si>
  <si>
    <r>
      <rPr>
        <b/>
        <sz val="10"/>
        <rFont val="Arial"/>
        <family val="2"/>
      </rPr>
      <t>Amara  Eguneko Zentroa</t>
    </r>
    <r>
      <rPr>
        <sz val="10"/>
        <rFont val="Arial"/>
        <family val="2"/>
      </rPr>
      <t xml:space="preserve"> /Centro de día </t>
    </r>
  </si>
  <si>
    <r>
      <rPr>
        <b/>
        <sz val="10"/>
        <rFont val="Arial"/>
        <family val="2"/>
      </rPr>
      <t>Errenteriako Egoitza</t>
    </r>
    <r>
      <rPr>
        <sz val="10"/>
        <rFont val="Arial"/>
        <family val="2"/>
      </rPr>
      <t xml:space="preserve"> / Residencia</t>
    </r>
  </si>
  <si>
    <t>Gerozerlan,. S.L.</t>
  </si>
  <si>
    <r>
      <rPr>
        <b/>
        <sz val="10"/>
        <rFont val="Arial"/>
        <family val="2"/>
      </rPr>
      <t>Lamourous Egoitza</t>
    </r>
    <r>
      <rPr>
        <sz val="10"/>
        <rFont val="Arial"/>
        <family val="2"/>
      </rPr>
      <t xml:space="preserve"> / Residencia</t>
    </r>
  </si>
  <si>
    <t>Gestión de Servicios Residenciales, S.Coop.</t>
  </si>
  <si>
    <r>
      <t>San Juan y Magdalena Egoitza</t>
    </r>
    <r>
      <rPr>
        <sz val="10"/>
        <rFont val="Arial"/>
        <family val="2"/>
      </rPr>
      <t xml:space="preserve"> / Residencia </t>
    </r>
  </si>
  <si>
    <r>
      <rPr>
        <b/>
        <sz val="10"/>
        <rFont val="Arial"/>
        <family val="2"/>
      </rPr>
      <t>Santa Cruz  Egoitza</t>
    </r>
    <r>
      <rPr>
        <sz val="10"/>
        <rFont val="Arial"/>
        <family val="2"/>
      </rPr>
      <t xml:space="preserve"> / Residencia </t>
    </r>
  </si>
  <si>
    <t>Legazpia</t>
  </si>
  <si>
    <r>
      <rPr>
        <b/>
        <sz val="10"/>
        <rFont val="Arial"/>
        <family val="2"/>
      </rPr>
      <t>La Paz Eguneko Zentroa</t>
    </r>
    <r>
      <rPr>
        <sz val="10"/>
        <rFont val="Arial"/>
        <family val="2"/>
      </rPr>
      <t xml:space="preserve"> / Centro de día </t>
    </r>
  </si>
  <si>
    <r>
      <rPr>
        <b/>
        <sz val="10"/>
        <rFont val="Arial"/>
        <family val="2"/>
      </rPr>
      <t>La Paz Egoitza</t>
    </r>
    <r>
      <rPr>
        <sz val="10"/>
        <rFont val="Arial"/>
        <family val="2"/>
      </rPr>
      <t xml:space="preserve"> / Residencia Ntra. Sra. De la Paz</t>
    </r>
  </si>
  <si>
    <r>
      <rPr>
        <b/>
        <sz val="10"/>
        <rFont val="Arial"/>
        <family val="2"/>
      </rPr>
      <t>Victoria Enea</t>
    </r>
    <r>
      <rPr>
        <sz val="10"/>
        <rFont val="Arial"/>
        <family val="2"/>
      </rPr>
      <t>/Victoria Enea</t>
    </r>
  </si>
  <si>
    <t>GSR Debagoiena</t>
  </si>
  <si>
    <r>
      <rPr>
        <b/>
        <sz val="10"/>
        <rFont val="Arial"/>
        <family val="2"/>
      </rPr>
      <t>GSR  Inmaculada Egoitza</t>
    </r>
    <r>
      <rPr>
        <sz val="10"/>
        <rFont val="Arial"/>
        <family val="2"/>
      </rPr>
      <t xml:space="preserve"> / Residencia</t>
    </r>
  </si>
  <si>
    <t>Gibeleta, S.A.</t>
  </si>
  <si>
    <r>
      <t>Gibeleta</t>
    </r>
    <r>
      <rPr>
        <sz val="10"/>
        <rFont val="Arial"/>
        <family val="2"/>
      </rPr>
      <t xml:space="preserve"> Eguneko Zentroa / Centro de día</t>
    </r>
  </si>
  <si>
    <r>
      <t xml:space="preserve">GURUTZE GORRIAren Gipuzkoako Bulego Probintziala </t>
    </r>
    <r>
      <rPr>
        <sz val="10"/>
        <rFont val="Arial"/>
        <family val="2"/>
      </rPr>
      <t>Oficina Provincial de Gipuzkoa de CRUZ ROJA.</t>
    </r>
  </si>
  <si>
    <r>
      <rPr>
        <b/>
        <sz val="10"/>
        <rFont val="Arial"/>
        <family val="2"/>
      </rPr>
      <t>Adinekoei garraio zerbitzua Sendian programaren barne</t>
    </r>
    <r>
      <rPr>
        <sz val="10"/>
        <rFont val="Arial"/>
        <family val="2"/>
      </rPr>
      <t xml:space="preserve"> / Prestación de servicio de transporte a personas mayores dependientes dentro del programa Sendian.</t>
    </r>
  </si>
  <si>
    <r>
      <t xml:space="preserve">Hernaniko Osasun eta Gizarte Ongizate Udal Patronatoa
</t>
    </r>
    <r>
      <rPr>
        <sz val="10"/>
        <rFont val="Arial"/>
        <family val="2"/>
      </rPr>
      <t>Patronato Municipal de Salud y Bienestar Social de Hernani</t>
    </r>
  </si>
  <si>
    <r>
      <rPr>
        <b/>
        <sz val="10"/>
        <rFont val="Arial"/>
        <family val="2"/>
      </rPr>
      <t>Sta. Maria Magdalena  Egoitza</t>
    </r>
    <r>
      <rPr>
        <sz val="10"/>
        <rFont val="Arial"/>
        <family val="2"/>
      </rPr>
      <t xml:space="preserve"> / Residencia </t>
    </r>
  </si>
  <si>
    <r>
      <t xml:space="preserve">Hurkoa Zainduz Fundazioa 
</t>
    </r>
    <r>
      <rPr>
        <sz val="10"/>
        <rFont val="Arial"/>
        <family val="2"/>
      </rPr>
      <t>Fundación Hurkoa Zainduz</t>
    </r>
  </si>
  <si>
    <r>
      <rPr>
        <b/>
        <sz val="10"/>
        <rFont val="Arial"/>
        <family val="2"/>
      </rPr>
      <t>Nuestra Sra. De las Mercedes Eguneko Zentroa</t>
    </r>
    <r>
      <rPr>
        <sz val="10"/>
        <rFont val="Arial"/>
        <family val="2"/>
      </rPr>
      <t xml:space="preserve"> / Centro de día</t>
    </r>
  </si>
  <si>
    <r>
      <t xml:space="preserve">Iturbide Egoitza toki erakundea
</t>
    </r>
    <r>
      <rPr>
        <sz val="10"/>
        <rFont val="Arial"/>
        <family val="2"/>
      </rPr>
      <t>Organismo local Iturbide Egoitza</t>
    </r>
  </si>
  <si>
    <r>
      <rPr>
        <b/>
        <sz val="10"/>
        <rFont val="Arial"/>
        <family val="2"/>
      </rPr>
      <t>Iturbide  Egoitza</t>
    </r>
    <r>
      <rPr>
        <sz val="10"/>
        <rFont val="Arial"/>
        <family val="2"/>
      </rPr>
      <t xml:space="preserve"> / Residencia </t>
    </r>
  </si>
  <si>
    <r>
      <t xml:space="preserve">Idiazabalgo Udala 
</t>
    </r>
    <r>
      <rPr>
        <sz val="10"/>
        <rFont val="Arial"/>
        <family val="2"/>
      </rPr>
      <t>Ayuntamiento de Idiazabal</t>
    </r>
  </si>
  <si>
    <r>
      <rPr>
        <b/>
        <sz val="10"/>
        <rFont val="Arial"/>
        <family val="2"/>
      </rPr>
      <t>Pilarrenea Eguneko Zentroa</t>
    </r>
    <r>
      <rPr>
        <sz val="10"/>
        <rFont val="Arial"/>
        <family val="2"/>
      </rPr>
      <t xml:space="preserve"> /  Centro de día</t>
    </r>
  </si>
  <si>
    <r>
      <t xml:space="preserve">Irungo Udala 
</t>
    </r>
    <r>
      <rPr>
        <sz val="10"/>
        <rFont val="Arial"/>
        <family val="2"/>
      </rPr>
      <t>Ayuntamiento de Irun</t>
    </r>
  </si>
  <si>
    <r>
      <rPr>
        <b/>
        <sz val="10"/>
        <rFont val="Arial"/>
        <family val="2"/>
      </rPr>
      <t xml:space="preserve"> Ama Xantalen  Egoitza</t>
    </r>
    <r>
      <rPr>
        <sz val="10"/>
        <rFont val="Arial"/>
        <family val="2"/>
      </rPr>
      <t xml:space="preserve"> /Residencia</t>
    </r>
  </si>
  <si>
    <t>Junta de Beneficencia  Residencia Santa Ana</t>
  </si>
  <si>
    <r>
      <rPr>
        <b/>
        <sz val="10"/>
        <rFont val="Arial"/>
        <family val="2"/>
      </rPr>
      <t>Santa Ana Egoitza</t>
    </r>
    <r>
      <rPr>
        <sz val="10"/>
        <rFont val="Arial"/>
        <family val="2"/>
      </rPr>
      <t xml:space="preserve"> /  Residencia</t>
    </r>
  </si>
  <si>
    <r>
      <t xml:space="preserve">Lasarte-Oriako Udala
</t>
    </r>
    <r>
      <rPr>
        <sz val="10"/>
        <rFont val="Arial"/>
        <family val="2"/>
      </rPr>
      <t>Ayuntamiento de Lasarte-Oria</t>
    </r>
  </si>
  <si>
    <r>
      <rPr>
        <b/>
        <sz val="10"/>
        <rFont val="Arial"/>
        <family val="2"/>
      </rPr>
      <t>Atsobakar  Egoitza</t>
    </r>
    <r>
      <rPr>
        <sz val="10"/>
        <rFont val="Arial"/>
        <family val="2"/>
      </rPr>
      <t xml:space="preserve"> / Residencia</t>
    </r>
  </si>
  <si>
    <t>Lasarte</t>
  </si>
  <si>
    <r>
      <t xml:space="preserve">Legazpiko Udala 
</t>
    </r>
    <r>
      <rPr>
        <sz val="10"/>
        <rFont val="Arial"/>
        <family val="2"/>
      </rPr>
      <t>Legazpiko Udala</t>
    </r>
  </si>
  <si>
    <r>
      <rPr>
        <b/>
        <sz val="10"/>
        <rFont val="Arial"/>
        <family val="2"/>
      </rPr>
      <t>Udal eguneko Zentroa</t>
    </r>
    <r>
      <rPr>
        <sz val="10"/>
        <rFont val="Arial"/>
        <family val="2"/>
      </rPr>
      <t xml:space="preserve"> / Centro de día municipal </t>
    </r>
  </si>
  <si>
    <r>
      <t xml:space="preserve">Matia Fundazioa 
</t>
    </r>
    <r>
      <rPr>
        <sz val="10"/>
        <rFont val="Arial"/>
        <family val="2"/>
      </rPr>
      <t>Fundación Matia</t>
    </r>
  </si>
  <si>
    <r>
      <rPr>
        <b/>
        <sz val="10"/>
        <rFont val="Arial"/>
        <family val="2"/>
      </rPr>
      <t>Julian Rezola  Zentroa</t>
    </r>
    <r>
      <rPr>
        <sz val="10"/>
        <rFont val="Arial"/>
        <family val="2"/>
      </rPr>
      <t xml:space="preserve"> /Centro</t>
    </r>
  </si>
  <si>
    <r>
      <rPr>
        <b/>
        <sz val="10"/>
        <rFont val="Arial"/>
        <family val="2"/>
      </rPr>
      <t>Ricardo Bermingham  Zentroa</t>
    </r>
    <r>
      <rPr>
        <sz val="10"/>
        <rFont val="Arial"/>
        <family val="2"/>
      </rPr>
      <t xml:space="preserve"> / Centro</t>
    </r>
  </si>
  <si>
    <r>
      <rPr>
        <b/>
        <sz val="10"/>
        <rFont val="Arial"/>
        <family val="2"/>
      </rPr>
      <t>Fraisoro  Zentroa</t>
    </r>
    <r>
      <rPr>
        <sz val="10"/>
        <rFont val="Arial"/>
        <family val="2"/>
      </rPr>
      <t xml:space="preserve"> / Centro</t>
    </r>
  </si>
  <si>
    <r>
      <t xml:space="preserve">Mendaroko Udala 
</t>
    </r>
    <r>
      <rPr>
        <sz val="10"/>
        <rFont val="Arial"/>
        <family val="2"/>
      </rPr>
      <t>Ayuntamiento de Mendaro</t>
    </r>
  </si>
  <si>
    <r>
      <rPr>
        <b/>
        <sz val="10"/>
        <rFont val="Arial"/>
        <family val="2"/>
      </rPr>
      <t>Mendaroko Eguneko Zentroan adineko menpekoentzat egonaldiak</t>
    </r>
    <r>
      <rPr>
        <sz val="10"/>
        <rFont val="Arial"/>
        <family val="2"/>
      </rPr>
      <t xml:space="preserve"> 
Estancias en centro de día para personas mayores dependientes.</t>
    </r>
  </si>
  <si>
    <r>
      <t xml:space="preserve">Mesedeetako Andre Mariaren Egoitza Batzorde Patronala
</t>
    </r>
    <r>
      <rPr>
        <sz val="10"/>
        <rFont val="Arial"/>
        <family val="2"/>
      </rPr>
      <t>Junta Patronal Residencia Nuestra Señora de las Mercedes</t>
    </r>
  </si>
  <si>
    <r>
      <t>Ntra. Sra. Mercedes-Jose Arana egoitza</t>
    </r>
    <r>
      <rPr>
        <sz val="10"/>
        <rFont val="Arial"/>
        <family val="2"/>
      </rPr>
      <t xml:space="preserve"> /Residencia</t>
    </r>
  </si>
  <si>
    <r>
      <t xml:space="preserve">Mikel Deuna Egoitza Fundazioa
</t>
    </r>
    <r>
      <rPr>
        <sz val="10"/>
        <rFont val="Arial"/>
        <family val="2"/>
      </rPr>
      <t>Fundación Mikel Deuna Egoitza</t>
    </r>
  </si>
  <si>
    <r>
      <rPr>
        <b/>
        <sz val="10"/>
        <rFont val="Arial"/>
        <family val="2"/>
      </rPr>
      <t>San Miguel Egoitza</t>
    </r>
    <r>
      <rPr>
        <sz val="10"/>
        <rFont val="Arial"/>
        <family val="2"/>
      </rPr>
      <t xml:space="preserve"> / Residencia </t>
    </r>
  </si>
  <si>
    <r>
      <t xml:space="preserve">Mizpirualde Zaharren Egoitza Fundazioa
</t>
    </r>
    <r>
      <rPr>
        <sz val="10"/>
        <rFont val="Arial"/>
        <family val="2"/>
      </rPr>
      <t>Fundación Publica Residencia de Ancianos Mizpirualde</t>
    </r>
  </si>
  <si>
    <r>
      <rPr>
        <b/>
        <sz val="10"/>
        <rFont val="Arial"/>
        <family val="2"/>
      </rPr>
      <t>Mizpirualde  Egoitza</t>
    </r>
    <r>
      <rPr>
        <sz val="10"/>
        <rFont val="Arial"/>
        <family val="2"/>
      </rPr>
      <t xml:space="preserve"> / Residencia </t>
    </r>
  </si>
  <si>
    <t>Nere Ametsa, S.L.</t>
  </si>
  <si>
    <r>
      <t>Villa Herminia Egoitza</t>
    </r>
    <r>
      <rPr>
        <sz val="10"/>
        <rFont val="Arial"/>
        <family val="2"/>
      </rPr>
      <t xml:space="preserve"> /Residencia</t>
    </r>
  </si>
  <si>
    <r>
      <t>Oñatiko Udala</t>
    </r>
    <r>
      <rPr>
        <sz val="10"/>
        <rFont val="Arial"/>
        <family val="2"/>
      </rPr>
      <t xml:space="preserve"> 
Ayuntamiento de Oñati</t>
    </r>
  </si>
  <si>
    <r>
      <rPr>
        <b/>
        <sz val="10"/>
        <rFont val="Arial"/>
        <family val="2"/>
      </rPr>
      <t>Eguneko Zentroa</t>
    </r>
    <r>
      <rPr>
        <sz val="10"/>
        <rFont val="Arial"/>
        <family val="2"/>
      </rPr>
      <t xml:space="preserve"> /Centro de día municipal </t>
    </r>
  </si>
  <si>
    <r>
      <t xml:space="preserve">Ordiziako Udala 
</t>
    </r>
    <r>
      <rPr>
        <sz val="10"/>
        <rFont val="Arial"/>
        <family val="2"/>
      </rPr>
      <t>Ayuntamiento de Ordizia</t>
    </r>
  </si>
  <si>
    <r>
      <rPr>
        <b/>
        <sz val="10"/>
        <rFont val="Arial"/>
        <family val="2"/>
      </rPr>
      <t>Ordiziako Eguneko Zentroa</t>
    </r>
    <r>
      <rPr>
        <sz val="10"/>
        <rFont val="Arial"/>
        <family val="2"/>
      </rPr>
      <t xml:space="preserve"> / Centro de día de Ordizia</t>
    </r>
  </si>
  <si>
    <r>
      <t xml:space="preserve">Pasaiako Udala
</t>
    </r>
    <r>
      <rPr>
        <sz val="10"/>
        <rFont val="Arial"/>
        <family val="2"/>
      </rPr>
      <t>Ayuntamiento de Pasaia</t>
    </r>
  </si>
  <si>
    <r>
      <rPr>
        <b/>
        <sz val="10"/>
        <rFont val="Arial"/>
        <family val="2"/>
      </rPr>
      <t>Pasaia  Egoitza</t>
    </r>
    <r>
      <rPr>
        <sz val="10"/>
        <rFont val="Arial"/>
        <family val="2"/>
      </rPr>
      <t xml:space="preserve"> / Residencia</t>
    </r>
  </si>
  <si>
    <t>Quavitae Bizi Kalitate, S.L.U.</t>
  </si>
  <si>
    <r>
      <rPr>
        <b/>
        <sz val="10"/>
        <rFont val="Arial"/>
        <family val="2"/>
      </rPr>
      <t>Villa Sacramento Egoitza</t>
    </r>
    <r>
      <rPr>
        <sz val="10"/>
        <rFont val="Arial"/>
        <family val="2"/>
      </rPr>
      <t xml:space="preserve"> / Residencia</t>
    </r>
  </si>
  <si>
    <r>
      <rPr>
        <b/>
        <sz val="10"/>
        <rFont val="Arial"/>
        <family val="2"/>
      </rPr>
      <t>Berra Egoitza</t>
    </r>
    <r>
      <rPr>
        <sz val="10"/>
        <rFont val="Arial"/>
        <family val="2"/>
      </rPr>
      <t xml:space="preserve"> / Residencia </t>
    </r>
  </si>
  <si>
    <t>Residencia Asistida Cruz Roja Española</t>
  </si>
  <si>
    <r>
      <rPr>
        <b/>
        <sz val="10"/>
        <rFont val="Arial"/>
        <family val="2"/>
      </rPr>
      <t>Cruz Roja  Egoitza</t>
    </r>
    <r>
      <rPr>
        <sz val="10"/>
        <rFont val="Arial"/>
        <family val="2"/>
      </rPr>
      <t xml:space="preserve"> / Residencia asistida</t>
    </r>
  </si>
  <si>
    <t>Residencia Gisasola, S.L.</t>
  </si>
  <si>
    <r>
      <t>Gi</t>
    </r>
    <r>
      <rPr>
        <b/>
        <sz val="10"/>
        <rFont val="Arial"/>
        <family val="2"/>
      </rPr>
      <t xml:space="preserve">sasola  Egoitza </t>
    </r>
    <r>
      <rPr>
        <sz val="10"/>
        <rFont val="Arial"/>
        <family val="2"/>
      </rPr>
      <t xml:space="preserve">/ Residencia </t>
    </r>
  </si>
  <si>
    <t>Residencia San Cosme y San Damian, S.L.</t>
  </si>
  <si>
    <r>
      <rPr>
        <b/>
        <sz val="10"/>
        <rFont val="Arial"/>
        <family val="2"/>
      </rPr>
      <t>Uzturre Asistentzia Gunea</t>
    </r>
    <r>
      <rPr>
        <sz val="10"/>
        <rFont val="Arial"/>
        <family val="2"/>
      </rPr>
      <t xml:space="preserve"> / Complejo Asistencial</t>
    </r>
  </si>
  <si>
    <r>
      <t xml:space="preserve">Saiaz Gizarte Zerbitzu Mankomunitatea 
</t>
    </r>
    <r>
      <rPr>
        <sz val="10"/>
        <rFont val="Arial"/>
        <family val="2"/>
      </rPr>
      <t>Mancomunidad de Servicios Sociales Saiaz</t>
    </r>
  </si>
  <si>
    <r>
      <rPr>
        <b/>
        <sz val="10"/>
        <rFont val="Arial"/>
        <family val="2"/>
      </rPr>
      <t>Errezilko eta Bidania Goiatzeko landa zentro balioanitzak</t>
    </r>
    <r>
      <rPr>
        <sz val="10"/>
        <rFont val="Arial"/>
        <family val="2"/>
      </rPr>
      <t xml:space="preserve"> / Centros rurales polivalentes de Errezil y Bidania Goiatz</t>
    </r>
  </si>
  <si>
    <t>Errezil
Bidania Goiatz</t>
  </si>
  <si>
    <r>
      <t>San Andrés Fundazio Publikoa</t>
    </r>
    <r>
      <rPr>
        <sz val="10"/>
        <rFont val="Arial"/>
        <family val="2"/>
      </rPr>
      <t xml:space="preserve"> / Fundación</t>
    </r>
  </si>
  <si>
    <r>
      <rPr>
        <b/>
        <sz val="10"/>
        <rFont val="Arial"/>
        <family val="2"/>
      </rPr>
      <t>San Andrés  Egoitza</t>
    </r>
    <r>
      <rPr>
        <sz val="10"/>
        <rFont val="Arial"/>
        <family val="2"/>
      </rPr>
      <t xml:space="preserve"> / Residencia </t>
    </r>
  </si>
  <si>
    <r>
      <t xml:space="preserve">San Jose Egoitza Erakunde Autonomiaduna
</t>
    </r>
    <r>
      <rPr>
        <sz val="10"/>
        <rFont val="Arial"/>
        <family val="2"/>
      </rPr>
      <t>Organismo Autónomo Residencia San Jose de Ordizia</t>
    </r>
  </si>
  <si>
    <r>
      <rPr>
        <b/>
        <sz val="10"/>
        <rFont val="Arial"/>
        <family val="2"/>
      </rPr>
      <t>San Jose  Egoitza</t>
    </r>
    <r>
      <rPr>
        <sz val="10"/>
        <rFont val="Arial"/>
        <family val="2"/>
      </rPr>
      <t xml:space="preserve"> / Residencia </t>
    </r>
  </si>
  <si>
    <t>Sanitas Residencial Pais Vasco, S.A.</t>
  </si>
  <si>
    <r>
      <rPr>
        <b/>
        <sz val="10"/>
        <rFont val="Arial"/>
        <family val="2"/>
      </rPr>
      <t>Miramón Egoitza</t>
    </r>
    <r>
      <rPr>
        <sz val="10"/>
        <rFont val="Arial"/>
        <family val="2"/>
      </rPr>
      <t xml:space="preserve"> /  Residencial </t>
    </r>
  </si>
  <si>
    <r>
      <t xml:space="preserve">San Martin Egoitza Fundazio Publikoa
</t>
    </r>
    <r>
      <rPr>
        <sz val="10"/>
        <rFont val="Arial"/>
        <family val="2"/>
      </rPr>
      <t>Fundación Pública San Martin Egoitza</t>
    </r>
    <r>
      <rPr>
        <b/>
        <sz val="10"/>
        <rFont val="Arial"/>
        <family val="2"/>
      </rPr>
      <t xml:space="preserve"> </t>
    </r>
  </si>
  <si>
    <r>
      <rPr>
        <b/>
        <sz val="10"/>
        <rFont val="Arial"/>
        <family val="2"/>
      </rPr>
      <t>San Martin Egoitza</t>
    </r>
    <r>
      <rPr>
        <sz val="10"/>
        <rFont val="Arial"/>
        <family val="2"/>
      </rPr>
      <t xml:space="preserve"> / Residencia</t>
    </r>
  </si>
  <si>
    <t>Santa Casa de Misericordia de Zestoa</t>
  </si>
  <si>
    <r>
      <rPr>
        <b/>
        <sz val="10"/>
        <rFont val="Arial"/>
        <family val="2"/>
      </rPr>
      <t>San Juan Egoitza</t>
    </r>
    <r>
      <rPr>
        <sz val="10"/>
        <rFont val="Arial"/>
        <family val="2"/>
      </rPr>
      <t xml:space="preserve"> / Residencia</t>
    </r>
  </si>
  <si>
    <r>
      <t xml:space="preserve">Santa Casa de la Misericordia San Martín Egoitza
</t>
    </r>
    <r>
      <rPr>
        <sz val="10"/>
        <rFont val="Arial"/>
        <family val="2"/>
      </rPr>
      <t>Santa Casa de la Misericordia Residencia San Martín</t>
    </r>
  </si>
  <si>
    <r>
      <rPr>
        <b/>
        <sz val="10"/>
        <rFont val="Arial"/>
        <family val="2"/>
      </rPr>
      <t>San Martin Egoitza</t>
    </r>
    <r>
      <rPr>
        <sz val="10"/>
        <rFont val="Arial"/>
        <family val="2"/>
      </rPr>
      <t xml:space="preserve"> / Residencia </t>
    </r>
  </si>
  <si>
    <t>Servicios Bidasoa Tercera Edad, S.L.</t>
  </si>
  <si>
    <r>
      <t xml:space="preserve">Urretxuko Udala 
</t>
    </r>
    <r>
      <rPr>
        <sz val="10"/>
        <rFont val="Arial"/>
        <family val="2"/>
      </rPr>
      <t>Ayuntamiento de Urretxu</t>
    </r>
  </si>
  <si>
    <r>
      <rPr>
        <b/>
        <sz val="10"/>
        <rFont val="Arial"/>
        <family val="2"/>
      </rPr>
      <t>Udal Eguneko Zentroa</t>
    </r>
    <r>
      <rPr>
        <sz val="10"/>
        <rFont val="Arial"/>
        <family val="2"/>
      </rPr>
      <t xml:space="preserve"> /Centro de día municipal </t>
    </r>
  </si>
  <si>
    <r>
      <t xml:space="preserve">Usurbilgo Udala 
</t>
    </r>
    <r>
      <rPr>
        <sz val="10"/>
        <rFont val="Arial"/>
        <family val="2"/>
      </rPr>
      <t>Ayuntamiento de Usurbil</t>
    </r>
  </si>
  <si>
    <r>
      <rPr>
        <b/>
        <sz val="10"/>
        <rFont val="Arial"/>
        <family val="2"/>
      </rPr>
      <t>Puntapax  Eguneko Zentroa</t>
    </r>
    <r>
      <rPr>
        <sz val="10"/>
        <rFont val="Arial"/>
        <family val="2"/>
      </rPr>
      <t xml:space="preserve"> / Centro de día</t>
    </r>
  </si>
  <si>
    <r>
      <t xml:space="preserve">Yurreamendi Fundazioa
</t>
    </r>
    <r>
      <rPr>
        <sz val="10"/>
        <rFont val="Arial"/>
        <family val="2"/>
      </rPr>
      <t>Fundación Yurremendi</t>
    </r>
  </si>
  <si>
    <r>
      <rPr>
        <b/>
        <sz val="10"/>
        <rFont val="Arial"/>
        <family val="2"/>
      </rPr>
      <t>Yurreamendi  Egoitza</t>
    </r>
    <r>
      <rPr>
        <sz val="10"/>
        <rFont val="Arial"/>
        <family val="2"/>
      </rPr>
      <t xml:space="preserve"> / Residencia </t>
    </r>
  </si>
  <si>
    <r>
      <t xml:space="preserve">Zarautzeko Udala 
</t>
    </r>
    <r>
      <rPr>
        <sz val="10"/>
        <rFont val="Arial"/>
        <family val="2"/>
      </rPr>
      <t>Ayuntamiento de Zarautz</t>
    </r>
  </si>
  <si>
    <r>
      <rPr>
        <b/>
        <sz val="10"/>
        <rFont val="Arial"/>
        <family val="2"/>
      </rPr>
      <t>Udal Eguneko Zentroa</t>
    </r>
    <r>
      <rPr>
        <sz val="10"/>
        <rFont val="Arial"/>
        <family val="2"/>
      </rPr>
      <t xml:space="preserve"> / Centro de día municipal </t>
    </r>
  </si>
  <si>
    <r>
      <t xml:space="preserve">Zegamako Udala 
</t>
    </r>
    <r>
      <rPr>
        <sz val="10"/>
        <rFont val="Arial"/>
        <family val="2"/>
      </rPr>
      <t>Ayuntamiento de Zegama</t>
    </r>
  </si>
  <si>
    <r>
      <rPr>
        <b/>
        <sz val="10"/>
        <rFont val="Arial"/>
        <family val="2"/>
      </rPr>
      <t>Landa Zentro Balioanitza</t>
    </r>
    <r>
      <rPr>
        <sz val="10"/>
        <rFont val="Arial"/>
        <family val="2"/>
      </rPr>
      <t xml:space="preserve"> / Centro Rural Polivalente</t>
    </r>
  </si>
  <si>
    <r>
      <t xml:space="preserve">Zestoako Udala  
</t>
    </r>
    <r>
      <rPr>
        <sz val="10"/>
        <rFont val="Arial"/>
        <family val="2"/>
      </rPr>
      <t>Ayuntamiento de Zestoa</t>
    </r>
  </si>
  <si>
    <r>
      <rPr>
        <b/>
        <sz val="10"/>
        <rFont val="Arial"/>
        <family val="2"/>
      </rPr>
      <t>Udal eguneko zentroa</t>
    </r>
    <r>
      <rPr>
        <sz val="10"/>
        <rFont val="Arial"/>
        <family val="2"/>
      </rPr>
      <t xml:space="preserve"> / Centro de día municipal </t>
    </r>
  </si>
  <si>
    <r>
      <t xml:space="preserve">Zorroaga Fundazioa 
</t>
    </r>
    <r>
      <rPr>
        <sz val="10"/>
        <rFont val="Arial"/>
        <family val="2"/>
      </rPr>
      <t>Fundación Zorroaga</t>
    </r>
  </si>
  <si>
    <r>
      <rPr>
        <b/>
        <sz val="10"/>
        <rFont val="Arial"/>
        <family val="2"/>
      </rPr>
      <t>Zorroaga Egoitza</t>
    </r>
    <r>
      <rPr>
        <sz val="10"/>
        <rFont val="Arial"/>
        <family val="2"/>
      </rPr>
      <t xml:space="preserve"> / Residencia</t>
    </r>
  </si>
  <si>
    <r>
      <t xml:space="preserve">Zumaiako Udala 
</t>
    </r>
    <r>
      <rPr>
        <sz val="10"/>
        <rFont val="Arial"/>
        <family val="2"/>
      </rPr>
      <t>Ayuntamiento de Zumaia</t>
    </r>
  </si>
  <si>
    <r>
      <rPr>
        <b/>
        <sz val="10"/>
        <rFont val="Arial"/>
        <family val="2"/>
      </rPr>
      <t>Branka Eguneko Zentroa</t>
    </r>
    <r>
      <rPr>
        <sz val="10"/>
        <rFont val="Arial"/>
        <family val="2"/>
      </rPr>
      <t xml:space="preserve"> / Centro de día </t>
    </r>
  </si>
  <si>
    <t>Gipuzkoako udal herri bakoitzarekin hitzarmenak / Convenios con cada municipio de Gipuzkoa</t>
  </si>
  <si>
    <r>
      <rPr>
        <b/>
        <sz val="10"/>
        <rFont val="Arial"/>
        <family val="2"/>
      </rPr>
      <t>Ezinduen etxez etxeko laguntza zerbitzua</t>
    </r>
    <r>
      <rPr>
        <sz val="10"/>
        <rFont val="Arial"/>
        <family val="2"/>
      </rPr>
      <t xml:space="preserve"> 
Servicio de ayuda a domicilio para personas dependientes.
</t>
    </r>
    <r>
      <rPr>
        <b/>
        <sz val="10"/>
        <rFont val="Arial"/>
        <family val="2"/>
      </rPr>
      <t>(Tarifa orduko)</t>
    </r>
    <r>
      <rPr>
        <sz val="10"/>
        <rFont val="Arial"/>
        <family val="2"/>
      </rPr>
      <t xml:space="preserve">
Tarifa por horas)</t>
    </r>
  </si>
  <si>
    <t>Gipuzkoako herri bakoitza/ Cada municipio de Gipuzkoa</t>
  </si>
  <si>
    <t>2014 urtea</t>
  </si>
  <si>
    <t>Luzapen tazitua / Prórroga tácita.</t>
  </si>
  <si>
    <r>
      <t xml:space="preserve">HITZARMENAK: PERTSONA DESGAITUEN EGONALDIAK ETA PROGRAMA EZBERDINAK
</t>
    </r>
    <r>
      <rPr>
        <sz val="10"/>
        <rFont val="Arial"/>
        <family val="2"/>
      </rPr>
      <t>CONVENIOS: ESTANCIAS Y DIVERSOS PROGRAMAS  DE PERSONAS CON DISCAPACIDAD.</t>
    </r>
  </si>
  <si>
    <r>
      <t xml:space="preserve">Kalkulo oinarria:urteko gastua
</t>
    </r>
    <r>
      <rPr>
        <sz val="9"/>
        <rFont val="Arial"/>
        <family val="2"/>
      </rPr>
      <t>Base cálculo: importe anual</t>
    </r>
  </si>
  <si>
    <r>
      <t xml:space="preserve">Xedea
</t>
    </r>
    <r>
      <rPr>
        <sz val="10"/>
        <rFont val="Arial"/>
        <family val="2"/>
      </rPr>
      <t>Objeto</t>
    </r>
  </si>
  <si>
    <r>
      <t xml:space="preserve">Urteko gastua
</t>
    </r>
    <r>
      <rPr>
        <sz val="9"/>
        <rFont val="Arial"/>
        <family val="2"/>
      </rPr>
      <t xml:space="preserve">Gasto anual </t>
    </r>
  </si>
  <si>
    <r>
      <t xml:space="preserve">Programen zenbatekoa
</t>
    </r>
    <r>
      <rPr>
        <sz val="9"/>
        <rFont val="Arial"/>
        <family val="2"/>
      </rPr>
      <t>Importe por programa</t>
    </r>
  </si>
  <si>
    <r>
      <t xml:space="preserve">ACASGI Hiesaren Kontrako Gipuzkoako Elkartea 
</t>
    </r>
    <r>
      <rPr>
        <sz val="10"/>
        <rFont val="Arial"/>
        <family val="2"/>
      </rPr>
      <t xml:space="preserve">Asociación Antisida de Gipuzkoa. </t>
    </r>
  </si>
  <si>
    <r>
      <rPr>
        <b/>
        <sz val="10"/>
        <rFont val="Arial"/>
        <family val="2"/>
      </rPr>
      <t>Hartutako Inmuno-Eskasiaren Sindromea, VIH positiboa / HIESA, duten pertsonei zerbitzuak eskaintzea</t>
    </r>
    <r>
      <rPr>
        <sz val="10"/>
        <rFont val="Arial"/>
        <family val="2"/>
      </rPr>
      <t>.
Prestación de servicios a personas afectadas por el Síndrome de Inmunodeficiencia Adquirida VIH positivo/SIDA.</t>
    </r>
  </si>
  <si>
    <r>
      <t xml:space="preserve">AGIFES Gipuzkoako adimeneko gaixoen eta horien senideen elkartea 
</t>
    </r>
    <r>
      <rPr>
        <sz val="10"/>
        <rFont val="Arial"/>
        <family val="2"/>
      </rPr>
      <t>Asociación Guipuzcoana de Familiares y Enfermos Psíquicos.</t>
    </r>
  </si>
  <si>
    <r>
      <rPr>
        <b/>
        <sz val="10"/>
        <rFont val="Arial"/>
        <family val="2"/>
      </rPr>
      <t>Adimenko gaixotasun kronikoak eraginda eragozpen haundiak dituzten pertsonei eta horien senideei zerbitzuak eskaintzea</t>
    </r>
    <r>
      <rPr>
        <sz val="10"/>
        <rFont val="Arial"/>
        <family val="2"/>
      </rPr>
      <t>.
Prestación  de servicios a personas y familias con graves dificultades sociales derivadas de la enfermedad mental crónica.</t>
    </r>
  </si>
  <si>
    <r>
      <t xml:space="preserve">Aita Menni ospitalea 
</t>
    </r>
    <r>
      <rPr>
        <sz val="10"/>
        <rFont val="Arial"/>
        <family val="2"/>
      </rPr>
      <t>Centro Hospital  Aita Menni.</t>
    </r>
  </si>
  <si>
    <r>
      <rPr>
        <b/>
        <sz val="10"/>
        <rFont val="Arial"/>
        <family val="2"/>
      </rPr>
      <t>Desgaitasuna duten pertsonei eta buru-nahasmendua duten pertsonei zerbitzuak eskaintzea</t>
    </r>
    <r>
      <rPr>
        <sz val="10"/>
        <rFont val="Arial"/>
        <family val="2"/>
      </rPr>
      <t xml:space="preserve"> 
Prestación  de servicios a personas con discapacidad y personas con trastorno mental, pisos supervisados para enfermedad mental y centros de día para daño cerebral.</t>
    </r>
  </si>
  <si>
    <r>
      <t xml:space="preserve">ASPACE Garuneko Paralisiadunen Elkartea 
</t>
    </r>
    <r>
      <rPr>
        <sz val="10"/>
        <rFont val="Arial"/>
        <family val="2"/>
      </rPr>
      <t>Asociación de Parálisis Cerebral.</t>
    </r>
  </si>
  <si>
    <r>
      <rPr>
        <b/>
        <sz val="10"/>
        <rFont val="Arial"/>
        <family val="2"/>
      </rPr>
      <t xml:space="preserve">Garuneko paralisia eta antzeko ezintasunak dituzten ezinduei zerbitzuak eskaintzea (Egoitza eta lagutnzadun etxebizitza zerbitzua, eguneko zentroko zerbitzua, arreta goiztiarreko zerbitzua, gizarteratze programak eta familiei laguntzeko programak).
</t>
    </r>
    <r>
      <rPr>
        <sz val="10"/>
        <rFont val="Arial"/>
        <family val="2"/>
      </rPr>
      <t>Prestación de Servicios a personas con discapacidad afectadas de parálisis cerebral y alteraciones afines(Servicio residencial y de vivienda con apoyos, servicio de centro de día, servicio de atención temprana,programas de integración social y programa de apoyo a familias).</t>
    </r>
  </si>
  <si>
    <r>
      <t xml:space="preserve">ATZEGI  Gipuzkoako Adimen urriko Pertsonen aldeko Elkartea 
</t>
    </r>
    <r>
      <rPr>
        <sz val="10"/>
        <rFont val="Arial"/>
        <family val="2"/>
      </rPr>
      <t>Asociación Guipuzcoana a favor de las personas con Retraso Mental.</t>
    </r>
  </si>
  <si>
    <r>
      <rPr>
        <b/>
        <sz val="10"/>
        <rFont val="Arial"/>
        <family val="2"/>
      </rPr>
      <t>Adimen urritasuna duten ezinduei zerbitzuak ematea (Laguntzadun etxebizitza zerbitzuak, bizimodu independenterako laguntza programa, bestelako programak eta elkartze mugimendua).</t>
    </r>
    <r>
      <rPr>
        <sz val="10"/>
        <rFont val="Arial"/>
        <family val="2"/>
      </rPr>
      <t xml:space="preserve">
Prestación de servicios destinados a personas con discapacidad y con retraso mental  (Servicios de vivienda con apoyos, programa de apoyo a la vida indepeniente, otros programas y movimiento asociativo).</t>
    </r>
  </si>
  <si>
    <r>
      <t xml:space="preserve">ATZEGI Babes Fundazioa
</t>
    </r>
    <r>
      <rPr>
        <sz val="10"/>
        <rFont val="Arial"/>
        <family val="2"/>
      </rPr>
      <t>Fundación Tutelar Atzegi</t>
    </r>
  </si>
  <si>
    <r>
      <t xml:space="preserve">Babes gabezia egoeran dauden desgaitasun intelektualeko pertsonei tutoretza zerbitzua
</t>
    </r>
    <r>
      <rPr>
        <sz val="10"/>
        <rFont val="Arial"/>
        <family val="2"/>
      </rPr>
      <t>Servicio de tutela a favor de las lpersonas con discapacidad intelectual en situación de desamparo</t>
    </r>
  </si>
  <si>
    <r>
      <t xml:space="preserve">CARITAS Donostiako Elizbarrutiko Caritas 
</t>
    </r>
    <r>
      <rPr>
        <sz val="10"/>
        <rFont val="Arial"/>
        <family val="2"/>
      </rPr>
      <t>Cáritas Diocesana de San Sebastián.</t>
    </r>
  </si>
  <si>
    <r>
      <rPr>
        <b/>
        <sz val="10"/>
        <rFont val="Arial"/>
        <family val="2"/>
      </rPr>
      <t>Giza bazterketaren arriskuan edo egoeran dauden pertsonei eta Hartutako Inmuno-Eskasiaren Sindromea, VIH positiboa/IHESA duten pertsonei laguntzeko zerbitzuak eskaintzea</t>
    </r>
    <r>
      <rPr>
        <sz val="10"/>
        <rFont val="Arial"/>
        <family val="2"/>
      </rPr>
      <t xml:space="preserve"> 
Prestación de servicios destinados a las personas que se encuentren en riesgo o en situación de exclusión social y a las personas afectadas por el Sindrome de Inmunodeficiencia Adquirida VIH positivo / SIDA.</t>
    </r>
  </si>
  <si>
    <r>
      <t xml:space="preserve">GAUTENA Autisten eta Garapeneko beste Arazoak dituztenen Familien Gipuzkoako Elkartea 
</t>
    </r>
    <r>
      <rPr>
        <sz val="10"/>
        <rFont val="Arial"/>
        <family val="2"/>
      </rPr>
      <t>Asociación Guipuzcoana de Padres de Afectados del Autismo y otros trastornos generalizados del desarrollo.</t>
    </r>
  </si>
  <si>
    <r>
      <rPr>
        <b/>
        <sz val="10"/>
        <rFont val="Arial"/>
        <family val="2"/>
      </rPr>
      <t>Zerbitzuak eskaintzea autismoa eta garapenerako desoreka  orokortua duten 60 urtetik beherako pertsonei (Etxebizitza zerbitzua,eguneko zentro zerbitzua, familiei lagutnzeko zerbitzuak eta elkartze mugimendua).</t>
    </r>
    <r>
      <rPr>
        <sz val="10"/>
        <rFont val="Arial"/>
        <family val="2"/>
      </rPr>
      <t xml:space="preserve">
Prestación de servicios destinados a personas menores de 60 años afectadas de autismo y otros trastornos generalizados del desarrollo (Servicio de vivienda con apoyos, servicio de centro de día, servicios de apoyo a familias y movimiento asociativo.)</t>
    </r>
  </si>
  <si>
    <t xml:space="preserve">Gerontológico de Rentería S.L. </t>
  </si>
  <si>
    <r>
      <rPr>
        <b/>
        <sz val="10"/>
        <rFont val="Arial"/>
        <family val="2"/>
      </rPr>
      <t xml:space="preserve">Ezintasun fisikoa duten 60 urtetik beherakoei zerbitzuak eskaintzea
</t>
    </r>
    <r>
      <rPr>
        <sz val="10"/>
        <rFont val="Arial"/>
        <family val="2"/>
      </rPr>
      <t>Prestación de servicios a personas menores de 60 años con discapacidad física.</t>
    </r>
  </si>
  <si>
    <r>
      <t xml:space="preserve">GIZAIDE Fundazioa 
</t>
    </r>
    <r>
      <rPr>
        <sz val="10"/>
        <rFont val="Arial"/>
        <family val="2"/>
      </rPr>
      <t>Fundación Gizaide</t>
    </r>
  </si>
  <si>
    <t>Debabarreneko Mankomunitatea</t>
  </si>
  <si>
    <t>Debagoieneko Mankomunitatea</t>
  </si>
  <si>
    <t>Debako Udala</t>
  </si>
  <si>
    <t>Donostia Cía del Tranvía</t>
  </si>
  <si>
    <t>Donostia Turismoa</t>
  </si>
  <si>
    <t>Donostia Udal Informatika Zentrua</t>
  </si>
  <si>
    <t>Donostia. Kirol Patronatua</t>
  </si>
  <si>
    <t>Donostia. Polloe Hileta zerbitzuak S.A.</t>
  </si>
  <si>
    <t>Donostia. San Telmo museoa S.A.</t>
  </si>
  <si>
    <t>Donostia. Sdad. Balneario la Perla</t>
  </si>
  <si>
    <t>Donostia. Victoria Eugenia Antzokia S.A.</t>
  </si>
  <si>
    <t>Donostiako Sustapena - Fomento de San Sebastián S.A.</t>
  </si>
  <si>
    <t>Donostiako Udala</t>
  </si>
  <si>
    <t>Eibarko Kiroletako Udal Patronatua</t>
  </si>
  <si>
    <t>Donostiako Udalaren Musika eta dantza eskola</t>
  </si>
  <si>
    <t>Eibarko San Andres Fundazio Publikoa</t>
  </si>
  <si>
    <t>Eibarko Udala</t>
  </si>
  <si>
    <t>Elgetako Udala</t>
  </si>
  <si>
    <t>Elduaingo Udala</t>
  </si>
  <si>
    <t>Elgoibarko Kiroletako Udal Patronatua</t>
  </si>
  <si>
    <t>Elgoibarko San Lázaro Egoitza</t>
  </si>
  <si>
    <t>Elgoibarko Udala</t>
  </si>
  <si>
    <t>Eresbil</t>
  </si>
  <si>
    <t>Errenteria. Udal Patronatua-Adinduen Jesusen Bihotza Egoitza</t>
  </si>
  <si>
    <t>Errenteriako Udala</t>
  </si>
  <si>
    <t>Errezilgo Udala</t>
  </si>
  <si>
    <t>Eskoriatzako Udala</t>
  </si>
  <si>
    <t>Villabonako Udala</t>
  </si>
  <si>
    <t>Usurbilgo Udala</t>
  </si>
  <si>
    <t>Urretxuko Udala</t>
  </si>
  <si>
    <t>Urola Kostako Mankomunitatea</t>
  </si>
  <si>
    <t>Urnietako Udala</t>
  </si>
  <si>
    <t>Urnieta Kulturnieta</t>
  </si>
  <si>
    <t>Urnieta Eraiki S.A.</t>
  </si>
  <si>
    <t>Uliazpi</t>
  </si>
  <si>
    <t>Uli Mankomunitatea</t>
  </si>
  <si>
    <t>Tolosako Udala</t>
  </si>
  <si>
    <t>Tolosa Erretengibel</t>
  </si>
  <si>
    <t>Sueskola</t>
  </si>
  <si>
    <t>Soraluzeko Udala</t>
  </si>
  <si>
    <t>Ikaztegietako Udala</t>
  </si>
  <si>
    <t>Idiazabalgo Udala</t>
  </si>
  <si>
    <t>Ibarrako Udala</t>
  </si>
  <si>
    <t>Hondarribiako Udala</t>
  </si>
  <si>
    <t>Hernialdeko Udala</t>
  </si>
  <si>
    <t>Hernaniko Udala</t>
  </si>
  <si>
    <t>Ezkio Itsasoko Udala</t>
  </si>
  <si>
    <r>
      <t xml:space="preserve"> </t>
    </r>
    <r>
      <rPr>
        <sz val="10"/>
        <color indexed="8"/>
        <rFont val="Arial"/>
        <family val="2"/>
      </rPr>
      <t>Fundación Cristobal Balenciaga Fundazioa</t>
    </r>
  </si>
  <si>
    <t>Gabiriako Udala</t>
  </si>
  <si>
    <t>Gaintzako Udala</t>
  </si>
  <si>
    <t>Gazteluko Udala</t>
  </si>
  <si>
    <t>Getariako Udala</t>
  </si>
  <si>
    <t>Gipuzkoako Foru Aldundia</t>
  </si>
  <si>
    <t>Gipuzkoako Hondakinen Kudeaketa, S.A.U.</t>
  </si>
  <si>
    <t>Gipuzkoako Parketxe Sarea Fudazioa</t>
  </si>
  <si>
    <t>Goieki</t>
  </si>
  <si>
    <t>Goiherriko Herrien Ekintza</t>
  </si>
  <si>
    <t>Irungo Udala</t>
  </si>
  <si>
    <t>Itsasondoko Udala</t>
  </si>
  <si>
    <t>Irurako Udala</t>
  </si>
  <si>
    <t>IZFE (Informatika Zerbitzuen Foru Elkartea)</t>
  </si>
  <si>
    <t>Kabia</t>
  </si>
  <si>
    <t>Larraulgo Udala</t>
  </si>
  <si>
    <t>Lasarte-Oriako Udala</t>
  </si>
  <si>
    <t>Lazkaoko Udala</t>
  </si>
  <si>
    <t>Leaburu-Txaramako Udala</t>
  </si>
  <si>
    <t>Legazpi Kiroletako Udal Patronatoa</t>
  </si>
  <si>
    <t>Legazpiko Udala</t>
  </si>
  <si>
    <t>Legorretako Udala</t>
  </si>
  <si>
    <t>Leintz Gatzaga Udala</t>
  </si>
  <si>
    <t>Lezoko Udala</t>
  </si>
  <si>
    <t>Mutiloako Udala</t>
  </si>
  <si>
    <t>Lizartzako Udala</t>
  </si>
  <si>
    <t>Mendaroko Udala</t>
  </si>
  <si>
    <t>Mutrikuko Udala</t>
  </si>
  <si>
    <t>Oiartzun - OTASA</t>
  </si>
  <si>
    <t>Oiartzungo Kirol Instalakuntzak S.A.</t>
  </si>
  <si>
    <t>Oiartzungo Udala</t>
  </si>
  <si>
    <t>Olaberriko Udala</t>
  </si>
  <si>
    <t>Oñatiko Udala</t>
  </si>
  <si>
    <t>Ordiziako San Jose Egoitza</t>
  </si>
  <si>
    <t>Ordizia - Majori kiroldegia S.L.</t>
  </si>
  <si>
    <t>Ordizia Lantzen</t>
  </si>
  <si>
    <t>Ordiziako Udala</t>
  </si>
  <si>
    <t>Orendaingo Udala</t>
  </si>
  <si>
    <t>Orexako Udala</t>
  </si>
  <si>
    <t>Orioko Udala</t>
  </si>
  <si>
    <t>Ormaiztegiko Udala</t>
  </si>
  <si>
    <t>Pasaia Musikal</t>
  </si>
  <si>
    <t>Pasaiako Zaharren Udal Egoitza</t>
  </si>
  <si>
    <t>Pasaiako Udala</t>
  </si>
  <si>
    <t>San Markos Mankomunitatea</t>
  </si>
  <si>
    <t>Segurako Udala</t>
  </si>
  <si>
    <t>Servicios de Txingudi</t>
  </si>
  <si>
    <t>Sasieta Mankomunitatea</t>
  </si>
  <si>
    <t xml:space="preserve"> </t>
  </si>
  <si>
    <t>* Abaltzisketako Udala</t>
  </si>
  <si>
    <t>Mondragon Unibertsitatea</t>
  </si>
  <si>
    <t>Nazaret Zentroa</t>
  </si>
  <si>
    <t>* Alegiako Udala</t>
  </si>
  <si>
    <t>Universidad de Deusto</t>
  </si>
  <si>
    <t>CPES CESA BHIP</t>
  </si>
  <si>
    <t>* Altzoko Udala</t>
  </si>
  <si>
    <t>Universidad del País Vasco</t>
  </si>
  <si>
    <t>Escuela de FP Cruz Roja de Bilbao</t>
  </si>
  <si>
    <t>* Andoaingo Udala</t>
  </si>
  <si>
    <t>Universidad Pública de Navarra</t>
  </si>
  <si>
    <t>IEFPS Politécnico Easo GLHBI</t>
  </si>
  <si>
    <t>* Anoetako Udala</t>
  </si>
  <si>
    <t>Universidad de Salamanca</t>
  </si>
  <si>
    <t>La Salle Berrozpe</t>
  </si>
  <si>
    <t>* Aretxabaletako Udala</t>
  </si>
  <si>
    <t>Universidad Nacional de Educación a Distancia (Centro Asociado de Bergara)</t>
  </si>
  <si>
    <t>AEG Ikastetxea</t>
  </si>
  <si>
    <t>Alegia</t>
  </si>
  <si>
    <t>* Arrasateko Udala</t>
  </si>
  <si>
    <t>Universidad de Valladolid</t>
  </si>
  <si>
    <t>Escuela Agraria de Derio</t>
  </si>
  <si>
    <t>* Baliarraingo Udala</t>
  </si>
  <si>
    <t>Universitat Oberta de Catalunya</t>
  </si>
  <si>
    <t>IES Uni Eibar-Ermua BHI</t>
  </si>
  <si>
    <t>* Berastegiko Udala</t>
  </si>
  <si>
    <t>Universidad Internacional de La Rioja</t>
  </si>
  <si>
    <t>Leizaran BHI</t>
  </si>
  <si>
    <t>* Debako Udala</t>
  </si>
  <si>
    <t>CPES C.D.E.A. BHIP</t>
  </si>
  <si>
    <t>* Debagoieneko Mankomunitatea</t>
  </si>
  <si>
    <t>CPES CEBANC BHIP</t>
  </si>
  <si>
    <t>* Eibarko Udala</t>
  </si>
  <si>
    <t>Mutriku BHI</t>
  </si>
  <si>
    <t>* Eskoriatzako Udala</t>
  </si>
  <si>
    <t>IEFPS Aretxabaleta Lanbide Eskola GLHBI</t>
  </si>
  <si>
    <t>Antzuola</t>
  </si>
  <si>
    <t>* Ezkio-Itsasoko Udala</t>
  </si>
  <si>
    <t>IEFPS Don Bosco GLHBI</t>
  </si>
  <si>
    <t>* Gabiriako Udala</t>
  </si>
  <si>
    <t>IEFPS Tolosaldea GLHBI</t>
  </si>
  <si>
    <t>* Gaintzako Udala</t>
  </si>
  <si>
    <t>Mariaren Lagundia Ikastola</t>
  </si>
  <si>
    <t>Arrasate</t>
  </si>
  <si>
    <t>* Getariako Udala</t>
  </si>
  <si>
    <t>Escuela de Cine y Video</t>
  </si>
  <si>
    <t>Asteasu</t>
  </si>
  <si>
    <t>* Hernaniko Udala</t>
  </si>
  <si>
    <t>CPES S.E.I.M.</t>
  </si>
  <si>
    <t>* Hernialdeko Udala</t>
  </si>
  <si>
    <t>IES Botikazar BHI</t>
  </si>
  <si>
    <t>* Hondarribiko Udala</t>
  </si>
  <si>
    <t>Fraisoro Eskolako</t>
  </si>
  <si>
    <t>Azkoitia</t>
  </si>
  <si>
    <t>* Idiazabalgo Udala</t>
  </si>
  <si>
    <t>IES Plaiaundi BHI</t>
  </si>
  <si>
    <t>Azpeitia</t>
  </si>
  <si>
    <t>* Irungo Udala</t>
  </si>
  <si>
    <t>IES Zubiri-Manteo BHI</t>
  </si>
  <si>
    <t>* Irurako Udala</t>
  </si>
  <si>
    <t>Meka GLHBI</t>
  </si>
  <si>
    <t>* Larraulgo Udala</t>
  </si>
  <si>
    <t>IEFPS Iurreta</t>
  </si>
  <si>
    <t>* Lazkaoko Udala</t>
  </si>
  <si>
    <t>CPES San Miguel - Fundación Vda Elizaran BHIP</t>
  </si>
  <si>
    <t>* Legazpiko Udala</t>
  </si>
  <si>
    <t>* Legorretako Udala</t>
  </si>
  <si>
    <t>Azpeitiko Kirol Patronatua</t>
  </si>
  <si>
    <t>Bergara</t>
  </si>
  <si>
    <t>* Lezoko Udala</t>
  </si>
  <si>
    <t>* Lizartzako Udala</t>
  </si>
  <si>
    <t>* Mendaroko Udala</t>
  </si>
  <si>
    <t>* Olaberriako Udala</t>
  </si>
  <si>
    <t>01</t>
  </si>
  <si>
    <t>02</t>
  </si>
  <si>
    <t>03</t>
  </si>
  <si>
    <t>04</t>
  </si>
  <si>
    <t>05</t>
  </si>
  <si>
    <t>06</t>
  </si>
  <si>
    <t>07</t>
  </si>
  <si>
    <t>08</t>
  </si>
  <si>
    <t>Gobierno Vasco/D.F.Alava/D.F. Bizkaia/D.F.Gipuzkoa</t>
  </si>
  <si>
    <t>Euskal enpresen lehiakortasuna bultzatzeko intenzio-Protokoloa/Protocolo de intenciones para el impulso de la competitividad de las empresas:Programa Innobideak/Kudeabide.</t>
  </si>
  <si>
    <t>EZ/N0</t>
  </si>
  <si>
    <t>HAZI Fundazioa</t>
  </si>
  <si>
    <t>LIFE Oreka Mendian proiektua / Proyecto LIFE Oreka Mendian</t>
  </si>
  <si>
    <t>5 años después del pago final</t>
  </si>
  <si>
    <t>EZ / NO</t>
  </si>
  <si>
    <t>Euskal Herriko Unibertsitatea / Universidad del País Vasco</t>
  </si>
  <si>
    <t>Gestión Ambiental de Navarra S.A., Fundación HAZI Fundazioa y Agencia Vasca del Agua – Ur Agentzia.</t>
  </si>
  <si>
    <t>Europako Fondoa / Fondo Europeo (1.799.624,00 €)</t>
  </si>
  <si>
    <t>Comisión Europea (Agencia Ejecutiva para las Pequeñas y Medianas Empresas - EASME)</t>
  </si>
  <si>
    <t>Zarauzko Udala / Ayuntamiento de Zarautz</t>
  </si>
  <si>
    <t>Iñurritzako Biotopoko mantentze-lanak koordinatzeko</t>
  </si>
  <si>
    <t>Mugagabea / Indefinida</t>
  </si>
  <si>
    <t>Usurbilgo Udala / Ayuntamiento de Usurbil</t>
  </si>
  <si>
    <t>1.073.1 “Irisasi” Herri Onurako Mendiaren Kudeaketan parte hartzeko</t>
  </si>
  <si>
    <t>1.073.1 “Irisasi” Herri Onurako Mendiaren Kudeaketan parte hartzea</t>
  </si>
  <si>
    <t>Universidad de Oviedo</t>
  </si>
  <si>
    <t>Proyecto LIFE+ ARCOS (Dunas)</t>
  </si>
  <si>
    <t>Europako Fondoa / Fondo Europeo (87.212,00 €)</t>
  </si>
  <si>
    <t>TRAGSATEC, Tecnologías y servicios Agrarios, S.A.</t>
  </si>
  <si>
    <t>Desarrollo de las acciones previstas en el proyecto Life+ Naturaleza 13 NAT/ES/001171 Life Lutreola Spain “Nuevos enfoques en la conservación del visón europeo en España”</t>
  </si>
  <si>
    <t>Europako Fondoa / Fondo Europeo (138.020,00 €)</t>
  </si>
  <si>
    <t>Eusko Jaurlaritza, Araba eta Bizkaiko Foru Aldundiak eta Euskal Telebista, S.A. / Gobierno Vasco, Diputaciones Forales de Alava y Bizkaia y Euskal Telebista, S.A.</t>
  </si>
  <si>
    <t>Red Eléctrica de España, S.A.U.</t>
  </si>
  <si>
    <t>Arabako Foru Aldundia / Diputación Foral de Alava</t>
  </si>
  <si>
    <t>Kultura eta Euskera Departamentua eta Aiako Udala / Departamento de Cultura y Euskera y Ayuntamiento de Aia</t>
  </si>
  <si>
    <t>Pagoetako Parke Naturaleko herri erabilerako eta ingurumen heziketako programetan parte hartu eta finantzatzea / Participación y financiación de los programas de uso público y educación ambiental del Parque Natural de Pagoeta</t>
  </si>
  <si>
    <t>Euskal Autonomia Erkidegoko Erakunde Ordaintzailea / Organismo Pagador de la Comunidad Autónoma del País Vasco</t>
  </si>
  <si>
    <t>NBEF eta LGNEF Europako Funtsen kargura finantzatutako landa garapenerako laguntza zuzenak eta neurriak ordaintzea eta kudeatzea / Gestión y pago de las ayudas directas y medidas de desarrollo rural financiadas con cargo a los fondos comunitarios FEAGA y FEADER</t>
  </si>
  <si>
    <t>Gipuzkoako Ehiza Federazioa / Federación de Caza de Gipuzkoa</t>
  </si>
  <si>
    <t>NEIKER Nekazal Ikerketa eta Garapenerako Euskal Erakundea A.B.</t>
  </si>
  <si>
    <t>Asteasuko Udala / Ayuntamiento de Asteasu</t>
  </si>
  <si>
    <t>Elkarkidetza E.P.S.V.</t>
  </si>
  <si>
    <r>
      <t xml:space="preserve">DIPUTATU NAGUSIA
</t>
    </r>
    <r>
      <rPr>
        <sz val="12"/>
        <rFont val="Arial"/>
        <family val="2"/>
      </rPr>
      <t>DIPUTADO GENERAL</t>
    </r>
  </si>
  <si>
    <t>Olaberria</t>
  </si>
  <si>
    <t>Oñati</t>
  </si>
  <si>
    <t>Ordizia</t>
  </si>
  <si>
    <t>Orendain</t>
  </si>
  <si>
    <t>Orexa</t>
  </si>
  <si>
    <t>Orio</t>
  </si>
  <si>
    <t>Ormaiztegi</t>
  </si>
  <si>
    <t>Segura</t>
  </si>
  <si>
    <t>Tolosa</t>
  </si>
  <si>
    <t>Urnieta</t>
  </si>
  <si>
    <t>Usurbil</t>
  </si>
  <si>
    <t>Villabona</t>
  </si>
  <si>
    <t>Zaldibia</t>
  </si>
  <si>
    <t>Zegama</t>
  </si>
  <si>
    <t>Zerain</t>
  </si>
  <si>
    <t>Zestoa</t>
  </si>
  <si>
    <t>Zizurkil</t>
  </si>
  <si>
    <t>Universidad de Zaragoza</t>
  </si>
  <si>
    <t>IES José Miguel Barandiaran BHI</t>
  </si>
  <si>
    <t>CIFP Desarrollo Sostenible en Industrias Alimentarias y Acuicultura</t>
  </si>
  <si>
    <t>CPIFP Lorenzo Milani (Salamanca)</t>
  </si>
  <si>
    <t>Escola Agrària Forestal Santa Coloma de Farnes (Girona)</t>
  </si>
  <si>
    <t>Bidania-Goiazko Udala</t>
  </si>
  <si>
    <t>Bidegi</t>
  </si>
  <si>
    <t>Debabarrena. Badesa</t>
  </si>
  <si>
    <t>43 Erakunde</t>
  </si>
  <si>
    <t>Gipuzkoako toki entitateak eta haien menpeko entitateak, eta
foru sektore publikokoak (155 Erakunde)</t>
  </si>
  <si>
    <t>10 Unibertsitate</t>
  </si>
  <si>
    <r>
      <rPr>
        <b/>
        <sz val="10"/>
        <rFont val="Arial"/>
        <family val="2"/>
      </rPr>
      <t>Adimineko gaixotasun kronikoak eraginda eragozpen haundiak dituzten pertsonei eta horien senideei zerbitzuak eskaintzea</t>
    </r>
    <r>
      <rPr>
        <sz val="10"/>
        <rFont val="Arial"/>
        <family val="2"/>
      </rPr>
      <t xml:space="preserve"> 
Prestación de servicios a personas y familias con graves dificultades sociales derivadas de la enfermedad mental crónica.</t>
    </r>
  </si>
  <si>
    <r>
      <t xml:space="preserve">GOYENECHE Fundazioa 
</t>
    </r>
    <r>
      <rPr>
        <sz val="10"/>
        <rFont val="Arial"/>
        <family val="2"/>
      </rPr>
      <t>Fundación GOYENECHE</t>
    </r>
  </si>
  <si>
    <r>
      <rPr>
        <b/>
        <sz val="10"/>
        <rFont val="Arial"/>
        <family val="2"/>
      </rPr>
      <t>Adimen urritasunak edo gaixotasunak dituzten ezinduei zerbitzuak ematea</t>
    </r>
    <r>
      <rPr>
        <sz val="10"/>
        <rFont val="Arial"/>
        <family val="2"/>
      </rPr>
      <t xml:space="preserve"> (Eguneko zentroko zerbitzua).
Prestación de servicios a personas con discapacidad afectadas con retraso mental y/o enfermedad mental (Servicio de centro de día). </t>
    </r>
  </si>
  <si>
    <r>
      <t xml:space="preserve">GUREAK Lantegi Babestuak S.A.
</t>
    </r>
    <r>
      <rPr>
        <sz val="10"/>
        <rFont val="Arial"/>
        <family val="2"/>
      </rPr>
      <t>Talleres Protegidos S.A.</t>
    </r>
  </si>
  <si>
    <r>
      <rPr>
        <b/>
        <sz val="10"/>
        <rFont val="Arial"/>
        <family val="2"/>
      </rPr>
      <t>Adimen urritasunak edo bestelako gaixotasun larriak dituzten ezinduei zerbitzuak ematea</t>
    </r>
    <r>
      <rPr>
        <sz val="10"/>
        <rFont val="Arial"/>
        <family val="2"/>
      </rPr>
      <t xml:space="preserve"> Prestación de servicios a personas con discapacidad afectadas con retraso mental, enfermedad mental u otras discapacidades graves.</t>
    </r>
  </si>
  <si>
    <r>
      <rPr>
        <b/>
        <sz val="10"/>
        <rFont val="Arial"/>
        <family val="2"/>
      </rPr>
      <t>Adineko ezinduei, adimen arazo larria eta kronikoa duten ezinduei zerbitzuak eskaintzea</t>
    </r>
    <r>
      <rPr>
        <sz val="10"/>
        <rFont val="Arial"/>
        <family val="2"/>
      </rPr>
      <t xml:space="preserve"> / Prestación de servicios a personas mayores dependientes, personas con trastorno mental grave y crónico en situación de dependencia.</t>
    </r>
  </si>
  <si>
    <r>
      <t xml:space="preserve">HURKOA Fundazioa
</t>
    </r>
    <r>
      <rPr>
        <sz val="10"/>
        <rFont val="Arial"/>
        <family val="2"/>
      </rPr>
      <t>Hurkoa Fundazioa</t>
    </r>
  </si>
  <si>
    <r>
      <t xml:space="preserve">Babes gabezia egoeran dauden desgaitasun intelektualeko pertsonei tutoretza zerbitzua
</t>
    </r>
    <r>
      <rPr>
        <sz val="10"/>
        <rFont val="Arial"/>
        <family val="2"/>
      </rPr>
      <t>Servicio de tutela a favor de las lpersonas con discapacidad intelectual en situación de desamparo.</t>
    </r>
  </si>
  <si>
    <t xml:space="preserve">MATIA FUNDAZIOA </t>
  </si>
  <si>
    <t>QUAVITAE BIZI KALITATE S.L.U.</t>
  </si>
  <si>
    <r>
      <t xml:space="preserve">HITZARMENAK: BAZTERKETA ETA MARJINAZIO EGOERAN DAUDEN PERTSONEN  EGONALDIAK ETA PROGRAMA EZBERDINAK
</t>
    </r>
    <r>
      <rPr>
        <sz val="10"/>
        <rFont val="Arial"/>
        <family val="2"/>
      </rPr>
      <t xml:space="preserve"> CONVENIOS: ESTANCIAS Y DIVERSOS PROGRAMAS  DE PERSONAS EN SITUACIÓN DE EXCLUSIÓN Y MARGINACIÓN.</t>
    </r>
  </si>
  <si>
    <r>
      <t xml:space="preserve">Kalkulo oinarria: urteko gastua
</t>
    </r>
    <r>
      <rPr>
        <sz val="9"/>
        <rFont val="Arial"/>
        <family val="2"/>
      </rPr>
      <t>Base cálculo: importe anual</t>
    </r>
  </si>
  <si>
    <r>
      <t xml:space="preserve">AGIPAD Drogen abusuaren prebentzio eta ikerketarako Gipuzkoar elkartea 
</t>
    </r>
    <r>
      <rPr>
        <sz val="10"/>
        <rFont val="Arial"/>
        <family val="2"/>
      </rPr>
      <t>Asociación Guipuzcoana de Investigación del abuso de drogas.</t>
    </r>
  </si>
  <si>
    <r>
      <rPr>
        <b/>
        <sz val="10"/>
        <rFont val="Arial"/>
        <family val="2"/>
      </rPr>
      <t>Droguen erabilera ez egokiagatik bazterketa egoera edo arriskuan dauden pertonei zerbitzuak eskaintzea</t>
    </r>
    <r>
      <rPr>
        <sz val="10"/>
        <rFont val="Arial"/>
        <family val="2"/>
      </rPr>
      <t xml:space="preserve"> 
Prestación de servicios a personas  que se encuentran en situación o riesgo de exclusión social debido a un uso problemático de las drogas.</t>
    </r>
  </si>
  <si>
    <r>
      <t xml:space="preserve">ARRATS Elkartea
</t>
    </r>
    <r>
      <rPr>
        <sz val="10"/>
        <rFont val="Arial"/>
        <family val="2"/>
      </rPr>
      <t>Asociación ARRATS</t>
    </r>
  </si>
  <si>
    <r>
      <rPr>
        <b/>
        <sz val="10"/>
        <rFont val="Arial"/>
        <family val="2"/>
      </rPr>
      <t>Presondegian izan diren pertsonen eta giza bazterketa egoera edo arriskuan dauden pertsonei zerbitzuak eskaintzea</t>
    </r>
    <r>
      <rPr>
        <sz val="10"/>
        <rFont val="Arial"/>
        <family val="2"/>
      </rPr>
      <t xml:space="preserve"> 
Prestación de servicios a personas con experiencia penitenciaria y personas en situación o riesgo de exclusión social.</t>
    </r>
  </si>
  <si>
    <t>ASOCIACIÓN GITANA POR EL FUTURO DE GIPUZKOA</t>
  </si>
  <si>
    <r>
      <rPr>
        <b/>
        <sz val="10"/>
        <rFont val="Arial"/>
        <family val="2"/>
      </rPr>
      <t>Bazterketa sozial egoeran edo arriskuan dauden familia ijitoei zerbitzuak eskaintzea</t>
    </r>
    <r>
      <rPr>
        <sz val="10"/>
        <rFont val="Arial"/>
        <family val="2"/>
      </rPr>
      <t xml:space="preserve"> / Prestación de servicios a familas de etnia gitana que se encuentran en situación o riesgo de exclusión social.</t>
    </r>
  </si>
  <si>
    <r>
      <rPr>
        <b/>
        <sz val="10"/>
        <rFont val="Arial"/>
        <family val="2"/>
      </rPr>
      <t>Giza bazterketaren arriskuan edo egoeran dauden pertsonei eta Hartutako Inmuno-Eskasiaren Sindromea, VIH positiboa/IHESA duten pertsonei laguntzeko zerbitzuak eskaintzea</t>
    </r>
    <r>
      <rPr>
        <sz val="10"/>
        <rFont val="Arial"/>
        <family val="2"/>
      </rPr>
      <t xml:space="preserve"> / Prestación de servicios destinados a las personas que se encuentren en riesgo o en situación de exclusión social y a las personas afectadas por el Sindrome de Inmunodeficiencia Adquirida VIH positivo / SIDA.</t>
    </r>
  </si>
  <si>
    <r>
      <t xml:space="preserve">Gipuzkoako Itxaropen Telefonoa Elkartea 
</t>
    </r>
    <r>
      <rPr>
        <sz val="10"/>
        <rFont val="Arial"/>
        <family val="2"/>
      </rPr>
      <t>Asociación Teléfono de la Esperanza de Gipuzkoa</t>
    </r>
  </si>
  <si>
    <r>
      <t xml:space="preserve">ERROAK SARTU Gizarteratzeko Kultur Elkartea
</t>
    </r>
    <r>
      <rPr>
        <sz val="10"/>
        <rFont val="Arial"/>
        <family val="2"/>
      </rPr>
      <t>Asociación para la reinserción socilal Erroak Sartu</t>
    </r>
    <r>
      <rPr>
        <b/>
        <sz val="10"/>
        <rFont val="Arial"/>
        <family val="2"/>
      </rPr>
      <t>.</t>
    </r>
  </si>
  <si>
    <r>
      <rPr>
        <b/>
        <sz val="10"/>
        <rFont val="Arial"/>
        <family val="2"/>
      </rPr>
      <t>Gizarteratze egoeran dauden pertsonei zerbitzuak eskaintzea</t>
    </r>
    <r>
      <rPr>
        <sz val="10"/>
        <rFont val="Arial"/>
        <family val="2"/>
      </rPr>
      <t xml:space="preserve"> 
Prestación de servicios a personas en proceso de inclusión social.</t>
    </r>
  </si>
  <si>
    <r>
      <t xml:space="preserve">IRESGI Gizarteratze eta Biktimenganako zerbitzuaren Euskal Institutua 
</t>
    </r>
    <r>
      <rPr>
        <sz val="10"/>
        <rFont val="Arial"/>
        <family val="2"/>
      </rPr>
      <t>Instituto Vasco de la Inserción Social y Victimología Iresgi</t>
    </r>
    <r>
      <rPr>
        <b/>
        <sz val="10"/>
        <rFont val="Arial"/>
        <family val="2"/>
      </rPr>
      <t>.</t>
    </r>
  </si>
  <si>
    <r>
      <rPr>
        <b/>
        <sz val="10"/>
        <rFont val="Arial"/>
        <family val="2"/>
      </rPr>
      <t>Donostiako presondegian dauden askatasunik gabeko pertsonei zerbitzuak eskaintzea</t>
    </r>
    <r>
      <rPr>
        <sz val="10"/>
        <rFont val="Arial"/>
        <family val="2"/>
      </rPr>
      <t xml:space="preserve"> 
Prestación de Servicios a personas privadas de libertad que se encuentran internas en el Centro Penitenciario de San Sebastián.</t>
    </r>
  </si>
  <si>
    <r>
      <t xml:space="preserve">IZAN Fundazioa
</t>
    </r>
    <r>
      <rPr>
        <sz val="10"/>
        <rFont val="Arial"/>
        <family val="2"/>
      </rPr>
      <t>Fundación Izan</t>
    </r>
  </si>
  <si>
    <r>
      <rPr>
        <b/>
        <sz val="10"/>
        <rFont val="Arial"/>
        <family val="2"/>
      </rPr>
      <t>Drogen erabilera ez egokiagatik giza bazterketaren arriskuan edo egoeran dauden pertsonei laguntzeko zerbitzuak eskaintzea</t>
    </r>
    <r>
      <rPr>
        <sz val="10"/>
        <rFont val="Arial"/>
        <family val="2"/>
      </rPr>
      <t xml:space="preserve"> 
Prestación de servicios a personas que se encuentren en riesgo o en situación de exclusión social debido a un uso problemático de las drogas.</t>
    </r>
  </si>
  <si>
    <r>
      <t xml:space="preserve">KALEXKA Gizarte eta hezkuntzako esku hartze elkartea 
</t>
    </r>
    <r>
      <rPr>
        <sz val="10"/>
        <rFont val="Arial"/>
        <family val="2"/>
      </rPr>
      <t xml:space="preserve">Asoc. Intervención Socioeducativa </t>
    </r>
  </si>
  <si>
    <r>
      <rPr>
        <b/>
        <sz val="10"/>
        <rFont val="Arial"/>
        <family val="2"/>
      </rPr>
      <t>Gizarte bazterketa egoeran dauden pertsonei lagutnza espezializatuko zerbitzuak</t>
    </r>
    <r>
      <rPr>
        <sz val="10"/>
        <rFont val="Arial"/>
        <family val="2"/>
      </rPr>
      <t>/ Prestación de servicios de acompañamiento especializado dirigidos a personas en riesgo de exclusión social.</t>
    </r>
  </si>
  <si>
    <r>
      <t xml:space="preserve">KOLORE GUZTIAK Kultur arteko Elkartea 
</t>
    </r>
    <r>
      <rPr>
        <sz val="10"/>
        <rFont val="Arial"/>
        <family val="2"/>
      </rPr>
      <t>Asociación Intercultural Kolore Guztiak</t>
    </r>
  </si>
  <si>
    <r>
      <rPr>
        <b/>
        <sz val="10"/>
        <rFont val="Arial"/>
        <family val="2"/>
      </rPr>
      <t>Gizarteratzeko zailtasunak dituzten gazttei laguntzeko zerbitzuak eskaintzea</t>
    </r>
    <r>
      <rPr>
        <sz val="10"/>
        <rFont val="Arial"/>
        <family val="2"/>
      </rPr>
      <t xml:space="preserve"> / Prestación de Servicios destinados a jóvenes que se encuentren en situación de dificultad social.</t>
    </r>
  </si>
  <si>
    <r>
      <t xml:space="preserve">LOIOLA ETXEA Elkartea 
</t>
    </r>
    <r>
      <rPr>
        <sz val="10"/>
        <rFont val="Arial"/>
        <family val="2"/>
      </rPr>
      <t>Asociación Loiola Etxea</t>
    </r>
  </si>
  <si>
    <r>
      <t xml:space="preserve">PEÑASCAL Elkarte Kooperatiboa 
</t>
    </r>
    <r>
      <rPr>
        <sz val="10"/>
        <rFont val="Arial"/>
        <family val="2"/>
      </rPr>
      <t>Sociedad Cooperativa Peñascal</t>
    </r>
  </si>
  <si>
    <r>
      <rPr>
        <b/>
        <sz val="10"/>
        <rFont val="Arial"/>
        <family val="2"/>
      </rPr>
      <t xml:space="preserve">Gizarteratze egoeran dauden pertsonei zerbitzuak eskaintzea
</t>
    </r>
    <r>
      <rPr>
        <sz val="10"/>
        <rFont val="Arial"/>
        <family val="2"/>
      </rPr>
      <t>Prestación de servicios a personas en proceso de inclusión social.</t>
    </r>
  </si>
  <si>
    <r>
      <t xml:space="preserve">RAIS EUSKADI Elkartea
</t>
    </r>
    <r>
      <rPr>
        <sz val="10"/>
        <rFont val="Arial"/>
        <family val="2"/>
      </rPr>
      <t>Asociación Rais</t>
    </r>
  </si>
  <si>
    <r>
      <rPr>
        <b/>
        <sz val="10"/>
        <rFont val="Arial"/>
        <family val="2"/>
      </rPr>
      <t>Desegituraketa pertsonala eta giza bakardade maila handia duten pertsonak gizarteratzeko zerbitzuak eskaintzea</t>
    </r>
    <r>
      <rPr>
        <sz val="10"/>
        <rFont val="Arial"/>
        <family val="2"/>
      </rPr>
      <t xml:space="preserve"> / Prestación de servicios destinados a la inserción social de personas con un elevado nivel de desestructuración personal y aislamiento social.</t>
    </r>
  </si>
  <si>
    <r>
      <t xml:space="preserve">ROMI BIDEAN Emakumeen elkartea
</t>
    </r>
    <r>
      <rPr>
        <sz val="10"/>
        <rFont val="Arial"/>
        <family val="2"/>
      </rPr>
      <t>Asociación de mujeres Romi Bidean</t>
    </r>
    <r>
      <rPr>
        <b/>
        <sz val="10"/>
        <rFont val="Arial"/>
        <family val="2"/>
      </rPr>
      <t>.</t>
    </r>
  </si>
  <si>
    <r>
      <rPr>
        <b/>
        <sz val="10"/>
        <rFont val="Arial"/>
        <family val="2"/>
      </rPr>
      <t>Bazterketa Sozial egoeran edo arriskuan dauden eta Urumean bizi diren roma/ijito errumaniarrei laguntzeko zerbitzuak eskaintzea</t>
    </r>
    <r>
      <rPr>
        <sz val="10"/>
        <rFont val="Arial"/>
        <family val="2"/>
      </rPr>
      <t xml:space="preserve"> 
Prestación de servicios a personas roma/gitanas rumanas que viven en el asentamiento del Urumea que se encuentran en situación o en riesgo de exclusión social.</t>
    </r>
  </si>
  <si>
    <r>
      <t xml:space="preserve">SECRETARIADO GITANO Fundazioa.
</t>
    </r>
    <r>
      <rPr>
        <sz val="10"/>
        <rFont val="Arial"/>
        <family val="2"/>
      </rPr>
      <t>Fundación Secretariado Gitano.</t>
    </r>
  </si>
  <si>
    <r>
      <rPr>
        <b/>
        <sz val="10"/>
        <rFont val="Arial"/>
        <family val="2"/>
      </rPr>
      <t xml:space="preserve">Bazterketa egoerei aurre hartzeko eta arreta emateko eta pertsonen, familien eta taldeen gizarteratzea sustatzeko programak eskaintzea.
</t>
    </r>
    <r>
      <rPr>
        <sz val="10"/>
        <rFont val="Arial"/>
        <family val="2"/>
      </rPr>
      <t>Prestación de programas destinados a prevenir y atender las situaciones de exclusión y promover la integración social de las personas, familias y grupos.</t>
    </r>
  </si>
  <si>
    <r>
      <t xml:space="preserve">SAREA  Fundazioa
</t>
    </r>
    <r>
      <rPr>
        <sz val="10"/>
        <rFont val="Arial"/>
        <family val="2"/>
      </rPr>
      <t>Fundación Sarea</t>
    </r>
  </si>
  <si>
    <r>
      <t xml:space="preserve">SOS Gipuzkoako  arrazakeria elkartea
</t>
    </r>
    <r>
      <rPr>
        <sz val="10"/>
        <rFont val="Arial"/>
        <family val="2"/>
      </rPr>
      <t>Asociación SOS racismo de Gipuzkoa.</t>
    </r>
  </si>
  <si>
    <r>
      <rPr>
        <b/>
        <sz val="10"/>
        <rFont val="Arial"/>
        <family val="2"/>
      </rPr>
      <t>Inmigrazio alorrean informazioa, sentsibilizazioa eta azterketa zerbitzuak eskaintzea Gipuzkoan</t>
    </r>
    <r>
      <rPr>
        <sz val="10"/>
        <rFont val="Arial"/>
        <family val="2"/>
      </rPr>
      <t xml:space="preserve"> 
Prestación de un servicio de información, sensibilización y análisis en materia de inmigración en Gipuzkoa.</t>
    </r>
  </si>
  <si>
    <r>
      <t xml:space="preserve">ZABALTZEN SARTU Gizarteratzeko Elkartea 
</t>
    </r>
    <r>
      <rPr>
        <sz val="10"/>
        <rFont val="Arial"/>
        <family val="2"/>
      </rPr>
      <t>Asociación para la Inserción social Zabaltzen Sartu.</t>
    </r>
  </si>
  <si>
    <r>
      <t xml:space="preserve">HITZARMENAK: HAUR ETA NERABEEN BABESERAKO EGONALDIAK ETA PROGRAMA EZBERDINAK 
</t>
    </r>
    <r>
      <rPr>
        <sz val="10"/>
        <rFont val="Arial"/>
        <family val="2"/>
      </rPr>
      <t>CONVENIOS: ESTANCIAS Y DIVERSOS PROGRAMAS  DE PROTECCIÓN A LA INFANCIA Y ADOLESCENCIA</t>
    </r>
  </si>
  <si>
    <t>BABESTEN GIPUZKOA, S.L.</t>
  </si>
  <si>
    <r>
      <rPr>
        <b/>
        <sz val="10"/>
        <rFont val="Arial"/>
        <family val="2"/>
      </rPr>
      <t>Babesgabetasun larrian edo babesgabe dauden adingabeei egoitza harrera ematea</t>
    </r>
    <r>
      <rPr>
        <sz val="10"/>
        <rFont val="Arial"/>
        <family val="2"/>
      </rPr>
      <t xml:space="preserve"> 
Acogimiento Residencial de personas menores de 18 años en situación de desprotección grave o desamparo.</t>
    </r>
  </si>
  <si>
    <r>
      <t xml:space="preserve">EUDES Fundazioa
</t>
    </r>
    <r>
      <rPr>
        <sz val="10"/>
        <rFont val="Arial"/>
        <family val="2"/>
      </rPr>
      <t>Fundación Eudes</t>
    </r>
  </si>
  <si>
    <r>
      <rPr>
        <b/>
        <sz val="10"/>
        <rFont val="Arial"/>
        <family val="2"/>
      </rPr>
      <t xml:space="preserve">Babesik gabeko egoerak eragindako beharrak prebenitzea eta erantzuna ematea
</t>
    </r>
    <r>
      <rPr>
        <sz val="10"/>
        <rFont val="Arial"/>
        <family val="2"/>
      </rPr>
      <t>Prestación de servicios destinados a prevenir y atender necesidades originadas por situaciones de desprotección.</t>
    </r>
  </si>
  <si>
    <r>
      <t xml:space="preserve">Euskadiko Birgizarteratze Institutoa
</t>
    </r>
    <r>
      <rPr>
        <sz val="10"/>
        <rFont val="Arial"/>
        <family val="2"/>
      </rPr>
      <t>Asociación Instituto de Reintegración Social de Euskadi</t>
    </r>
  </si>
  <si>
    <r>
      <rPr>
        <b/>
        <sz val="10"/>
        <rFont val="Arial"/>
        <family val="2"/>
      </rPr>
      <t>Babesgabetasun larrian edo babesgabe dauden adingabeei egoitza harrera ematea</t>
    </r>
    <r>
      <rPr>
        <sz val="10"/>
        <rFont val="Arial"/>
        <family val="2"/>
      </rPr>
      <t xml:space="preserve"> 
Acogimiento residencial de personas menores de 18 años en situación de desprotección grave o desamparo.</t>
    </r>
  </si>
  <si>
    <r>
      <t xml:space="preserve">GURUTZE GORRIAren Gipuzkoako Bulego Probintziala 
</t>
    </r>
    <r>
      <rPr>
        <sz val="10"/>
        <rFont val="Arial"/>
        <family val="2"/>
      </rPr>
      <t>Oficina Provincial de Gipuzkoa de CRUZ ROJA Española</t>
    </r>
  </si>
  <si>
    <r>
      <rPr>
        <b/>
        <sz val="10"/>
        <rFont val="Arial"/>
        <family val="2"/>
      </rPr>
      <t>Babesgabezia egoeran dauden adingabeei laguntzeko zerbitzuak eskaintzea</t>
    </r>
    <r>
      <rPr>
        <sz val="10"/>
        <rFont val="Arial"/>
        <family val="2"/>
      </rPr>
      <t xml:space="preserve"> 
Prestación de servicios a personas menores en situación de desprotección o desamparo.</t>
    </r>
  </si>
  <si>
    <r>
      <t xml:space="preserve">Hogares Nuevo Futuro Elkartea 
</t>
    </r>
    <r>
      <rPr>
        <sz val="10"/>
        <rFont val="Arial"/>
        <family val="2"/>
      </rPr>
      <t>Asociación Hogares Nuevo Futuro</t>
    </r>
  </si>
  <si>
    <r>
      <rPr>
        <b/>
        <sz val="10"/>
        <rFont val="Arial"/>
        <family val="2"/>
      </rPr>
      <t>Babesgabetasun larrian edo babesgabe dauden adingabeei egoitza harrera ematea</t>
    </r>
    <r>
      <rPr>
        <sz val="10"/>
        <rFont val="Arial"/>
        <family val="2"/>
      </rPr>
      <t xml:space="preserve"> / Acogimiento Residencial de personas menores de 18 años en situación de desprotección grave o desamparo.</t>
    </r>
  </si>
  <si>
    <r>
      <t xml:space="preserve">LARRATXO Fundazioa  
</t>
    </r>
    <r>
      <rPr>
        <sz val="10"/>
        <rFont val="Arial"/>
        <family val="2"/>
      </rPr>
      <t>Fundación Larratxo</t>
    </r>
  </si>
  <si>
    <r>
      <t xml:space="preserve">Mary Ward Elkartea 
</t>
    </r>
    <r>
      <rPr>
        <sz val="10"/>
        <rFont val="Arial"/>
        <family val="2"/>
      </rPr>
      <t>Asociación Mary Ward</t>
    </r>
  </si>
  <si>
    <r>
      <t>HITZARMENAK: ARRETA SOZIO-SANITARIOA</t>
    </r>
    <r>
      <rPr>
        <sz val="10"/>
        <rFont val="Arial"/>
        <family val="2"/>
      </rPr>
      <t xml:space="preserve"> 
CONVENIOS: ATENCIÓN SOCIO-SANITARIA </t>
    </r>
  </si>
  <si>
    <r>
      <t xml:space="preserve">Eusko Jaurlaritza, Araba eta Bizkaiko Foru Aldundiak eta Eudel 
</t>
    </r>
    <r>
      <rPr>
        <sz val="10"/>
        <rFont val="Arial"/>
        <family val="2"/>
      </rPr>
      <t>Gobierno Vasco, Diputaciones Forales de Álava y Bizkaia y Eudel</t>
    </r>
  </si>
  <si>
    <r>
      <rPr>
        <b/>
        <sz val="10"/>
        <rFont val="Arial"/>
        <family val="2"/>
      </rPr>
      <t>Euskal Autonomia Erkidegoko atentzio  soziosanitarioaren eredua definitzeko egitura antolatzaile bat sortzea</t>
    </r>
    <r>
      <rPr>
        <sz val="10"/>
        <rFont val="Arial"/>
        <family val="2"/>
      </rPr>
      <t xml:space="preserve"> 
Creación de la estructura organizativa para la definición del modelo de atención sociosanitaria de la Comunidad Autónoma del País Vasco.</t>
    </r>
  </si>
  <si>
    <t>Mugagabea / Indefinido</t>
  </si>
  <si>
    <r>
      <t xml:space="preserve">Eusko Jaurlaritzako Osasun Saila Osakidetzarekin batera 
</t>
    </r>
    <r>
      <rPr>
        <sz val="10"/>
        <rFont val="Arial"/>
        <family val="2"/>
      </rPr>
      <t>Departamento de Sanidad junto con Osakideza</t>
    </r>
  </si>
  <si>
    <r>
      <rPr>
        <b/>
        <sz val="10"/>
        <rFont val="Arial"/>
        <family val="2"/>
      </rPr>
      <t>Adimen Gaixotasunak dituzten Gipuzkoako gaixoei arreta psiquiatrikoa Eguneko Zentruetan</t>
    </r>
    <r>
      <rPr>
        <sz val="10"/>
        <rFont val="Arial"/>
        <family val="2"/>
      </rPr>
      <t xml:space="preserve"> 
Asistencia Psiquiatrica en los Centros de día Psicosociales para enfermos mentales crónicos de Gipuzkoa.</t>
    </r>
  </si>
  <si>
    <t>Luzapen tazitua / Prórroga Tácita</t>
  </si>
  <si>
    <r>
      <t xml:space="preserve">HITZARMENAK: BESTE  BATZUK 
</t>
    </r>
    <r>
      <rPr>
        <sz val="10"/>
        <rFont val="Arial"/>
        <family val="2"/>
      </rPr>
      <t>CONVENIOS:</t>
    </r>
    <r>
      <rPr>
        <b/>
        <sz val="10"/>
        <rFont val="Arial"/>
        <family val="2"/>
      </rPr>
      <t xml:space="preserve"> </t>
    </r>
    <r>
      <rPr>
        <sz val="10"/>
        <rFont val="Arial"/>
        <family val="2"/>
      </rPr>
      <t xml:space="preserve">OTROS </t>
    </r>
  </si>
  <si>
    <r>
      <t xml:space="preserve">Kalkulo oinarria: urteko gastua
</t>
    </r>
    <r>
      <rPr>
        <sz val="9"/>
        <rFont val="Arial"/>
        <family val="2"/>
      </rPr>
      <t>Base cálculo :importe anual</t>
    </r>
  </si>
  <si>
    <r>
      <t xml:space="preserve">Programen Kopurua
</t>
    </r>
    <r>
      <rPr>
        <sz val="9"/>
        <rFont val="Arial"/>
        <family val="2"/>
      </rPr>
      <t>Importe por programa</t>
    </r>
  </si>
  <si>
    <r>
      <t xml:space="preserve">Deustuko Unibertsitatea
</t>
    </r>
    <r>
      <rPr>
        <sz val="10"/>
        <rFont val="Arial"/>
        <family val="2"/>
      </rPr>
      <t>Universidad de Deusto</t>
    </r>
  </si>
  <si>
    <r>
      <t>Ikerketa,prestakuntza eta azterketako jardunketak antolatzea gizarte politikako gaien inguruan</t>
    </r>
    <r>
      <rPr>
        <sz val="10"/>
        <rFont val="Arial"/>
        <family val="2"/>
      </rPr>
      <t xml:space="preserve">
Actividades de investigación,formación y estudio de determinadas materias relacionadas con el sistema de servicios sociales.</t>
    </r>
  </si>
  <si>
    <r>
      <t xml:space="preserve">DYA Bide laguntza elkartea Gipuzkoan 
</t>
    </r>
    <r>
      <rPr>
        <sz val="10"/>
        <rFont val="Arial"/>
        <family val="2"/>
      </rPr>
      <t>Ayuda en Carretera de Gipuzkoa</t>
    </r>
  </si>
  <si>
    <r>
      <t>Gipuzkoako Garraioaren Lurralde Agintaritza</t>
    </r>
    <r>
      <rPr>
        <sz val="10"/>
        <rFont val="Arial"/>
        <family val="2"/>
      </rPr>
      <t xml:space="preserve">
Autoridad Territorial del Trasporte de Gipuzkoa</t>
    </r>
  </si>
  <si>
    <r>
      <t>Izaera pertsonaleko informazioa emateko lankidetza hitzarmena</t>
    </r>
    <r>
      <rPr>
        <sz val="10"/>
        <rFont val="Arial"/>
        <family val="2"/>
      </rPr>
      <t xml:space="preserve">
Convenio de colaboración en materia de cesión de información de carácter personal.</t>
    </r>
  </si>
  <si>
    <t xml:space="preserve">2016/12/26
</t>
  </si>
  <si>
    <r>
      <t xml:space="preserve">Legazpiko Udala
</t>
    </r>
    <r>
      <rPr>
        <sz val="10"/>
        <rFont val="Arial"/>
        <family val="2"/>
      </rPr>
      <t>Ayuntamiento de Legazpi</t>
    </r>
  </si>
  <si>
    <r>
      <rPr>
        <b/>
        <sz val="10"/>
        <rFont val="Arial"/>
        <family val="2"/>
      </rPr>
      <t xml:space="preserve">Legazpiko gizarte zentroaren erabileraren lagapena Legazpiko Udalari
</t>
    </r>
    <r>
      <rPr>
        <sz val="10"/>
        <rFont val="Arial"/>
        <family val="2"/>
      </rPr>
      <t>Cesión al Ayuntamiento de Legazpi el uso del centro social de Legazpi.</t>
    </r>
  </si>
  <si>
    <r>
      <t xml:space="preserve">Aiztondo,Bideberri, Saiaz eta Uli mankomunitateak
</t>
    </r>
    <r>
      <rPr>
        <sz val="10"/>
        <rFont val="Arial"/>
        <family val="2"/>
      </rPr>
      <t>Mancomunidades de Aiztondo, Bideberri, Saiaz y Uli</t>
    </r>
  </si>
  <si>
    <r>
      <rPr>
        <b/>
        <sz val="10"/>
        <rFont val="Arial"/>
        <family val="2"/>
      </rPr>
      <t>Kalitatezko gizarte zerbitzuak eskaintzeko gaitasuna indartzea</t>
    </r>
    <r>
      <rPr>
        <sz val="10"/>
        <rFont val="Arial"/>
        <family val="2"/>
      </rPr>
      <t xml:space="preserve">
Reforzar la capacidad de la mancomunidad para ofrecer servicios sociales de calidad.</t>
    </r>
  </si>
  <si>
    <r>
      <rPr>
        <b/>
        <sz val="10"/>
        <rFont val="Arial"/>
        <family val="2"/>
      </rPr>
      <t xml:space="preserve">Zumaiako gizarte zentroaren erabileraren lagapena Zumaiako Udalari
</t>
    </r>
    <r>
      <rPr>
        <sz val="10"/>
        <rFont val="Arial"/>
        <family val="2"/>
      </rPr>
      <t>Cesión al Ayuntamiento de Zumaia el uso del centro social de Zumaia</t>
    </r>
  </si>
  <si>
    <r>
      <t xml:space="preserve">KABIA FORU ERAKUNDE AUTONOMOA ,egun, osatzen duten entitateak 
</t>
    </r>
    <r>
      <rPr>
        <sz val="10"/>
        <rFont val="Arial"/>
        <family val="2"/>
      </rPr>
      <t>Entidades que forman parte del ORGANISMO AUTONOMO FORAL KABIA</t>
    </r>
  </si>
  <si>
    <r>
      <t xml:space="preserve">Prestazioak bete behar dituzten pertsonak
</t>
    </r>
    <r>
      <rPr>
        <sz val="10"/>
        <rFont val="Arial"/>
        <family val="2"/>
      </rPr>
      <t>Sujetos obligados a la realización de la prestación</t>
    </r>
  </si>
  <si>
    <r>
      <t xml:space="preserve">Herria 
</t>
    </r>
    <r>
      <rPr>
        <sz val="10"/>
        <rFont val="Arial"/>
        <family val="2"/>
      </rPr>
      <t xml:space="preserve">Municipio </t>
    </r>
    <r>
      <rPr>
        <b/>
        <sz val="10"/>
        <rFont val="Arial"/>
        <family val="2"/>
      </rPr>
      <t xml:space="preserve">  </t>
    </r>
  </si>
  <si>
    <r>
      <t xml:space="preserve"> Gauzatze data
</t>
    </r>
    <r>
      <rPr>
        <sz val="10"/>
        <rFont val="Arial"/>
        <family val="2"/>
      </rPr>
      <t>Fecha de formalización</t>
    </r>
  </si>
  <si>
    <r>
      <t xml:space="preserve">Egonaldien tarifaeguneko
</t>
    </r>
    <r>
      <rPr>
        <sz val="9"/>
        <rFont val="Arial"/>
        <family val="2"/>
      </rPr>
      <t>Tarifa estancias por día</t>
    </r>
  </si>
  <si>
    <r>
      <t xml:space="preserve">Azkoitiako San Jose Erakunde Autonomiaduna
</t>
    </r>
    <r>
      <rPr>
        <sz val="10"/>
        <rFont val="Arial"/>
        <family val="2"/>
      </rPr>
      <t>Organismo Autonomo Residencia San Jose de Azkoitia</t>
    </r>
  </si>
  <si>
    <r>
      <rPr>
        <b/>
        <sz val="10"/>
        <rFont val="Arial"/>
        <family val="2"/>
      </rPr>
      <t>San Jose  Egoitza</t>
    </r>
    <r>
      <rPr>
        <sz val="10"/>
        <rFont val="Arial"/>
        <family val="2"/>
      </rPr>
      <t xml:space="preserve"> /Residencia</t>
    </r>
  </si>
  <si>
    <t>Mugagabea
Indefinido</t>
  </si>
  <si>
    <r>
      <t xml:space="preserve">Fundazio Publiko San Juan Egoitza
</t>
    </r>
    <r>
      <rPr>
        <sz val="10"/>
        <rFont val="Arial"/>
        <family val="2"/>
      </rPr>
      <t>Fundacion Pública Residencia San Juan</t>
    </r>
  </si>
  <si>
    <r>
      <t xml:space="preserve">Fundazio Publiko San Lazaro Egoitza
</t>
    </r>
    <r>
      <rPr>
        <sz val="10"/>
        <rFont val="Arial"/>
        <family val="2"/>
      </rPr>
      <t>Fundación Pública Resid. Ancianos San Lazaro</t>
    </r>
  </si>
  <si>
    <r>
      <rPr>
        <b/>
        <sz val="10"/>
        <rFont val="Arial"/>
        <family val="2"/>
      </rPr>
      <t>San Lazaro Egoitza</t>
    </r>
    <r>
      <rPr>
        <sz val="10"/>
        <rFont val="Arial"/>
        <family val="2"/>
      </rPr>
      <t xml:space="preserve"> / Residencia </t>
    </r>
  </si>
  <si>
    <r>
      <t xml:space="preserve">Villabonako Udala 
</t>
    </r>
    <r>
      <rPr>
        <sz val="10"/>
        <rFont val="Arial"/>
        <family val="2"/>
      </rPr>
      <t>Ayuntamiento de Villabona</t>
    </r>
  </si>
  <si>
    <r>
      <rPr>
        <b/>
        <sz val="10"/>
        <rFont val="Arial"/>
        <family val="2"/>
      </rPr>
      <t>Santiago Egoitza</t>
    </r>
    <r>
      <rPr>
        <sz val="10"/>
        <rFont val="Arial"/>
        <family val="2"/>
      </rPr>
      <t xml:space="preserve"> / Residencia Santiago</t>
    </r>
  </si>
  <si>
    <r>
      <t xml:space="preserve">Gastu gehigarria
</t>
    </r>
    <r>
      <rPr>
        <sz val="9"/>
        <rFont val="Arial"/>
        <family val="2"/>
      </rPr>
      <t>Incremento</t>
    </r>
    <r>
      <rPr>
        <b/>
        <sz val="9"/>
        <rFont val="Arial"/>
        <family val="2"/>
      </rPr>
      <t xml:space="preserve"> </t>
    </r>
    <r>
      <rPr>
        <sz val="9"/>
        <rFont val="Arial"/>
        <family val="2"/>
      </rPr>
      <t xml:space="preserve">Gasto </t>
    </r>
  </si>
  <si>
    <r>
      <t xml:space="preserve">BAZTERKETA ETA MARJINAZIO EGOERAN DAUDEN PERTSONEN  EGONALDIAK ETA PROGRAMA EZBERDINAK
</t>
    </r>
    <r>
      <rPr>
        <sz val="10"/>
        <rFont val="Arial"/>
        <family val="2"/>
      </rPr>
      <t xml:space="preserve"> ESTANCIAS Y DIVERSOS PROGRAMAS  DE PERSONAS EN SITUACIÓN DE EXCLUSIÓN Y MARGINACIÓN.</t>
    </r>
  </si>
  <si>
    <r>
      <t xml:space="preserve">Urteko gastua
</t>
    </r>
    <r>
      <rPr>
        <sz val="9"/>
        <rFont val="Arial"/>
        <family val="2"/>
      </rPr>
      <t>Gasto anual</t>
    </r>
  </si>
  <si>
    <t>ASOCIACIÓN SENDOTU ALDI BEREAN</t>
  </si>
  <si>
    <r>
      <t xml:space="preserve">Gizarte bazterketa egoeran eo arriskuan dauden pertsonei gizarteratze eta laneratze programak eskaintzea.
</t>
    </r>
    <r>
      <rPr>
        <sz val="10"/>
        <rFont val="Arial"/>
        <family val="2"/>
      </rPr>
      <t xml:space="preserve">Programas destinados a la inserción socio-laboral de personas que se encuentran en situación o riesgo de exclusión social.
</t>
    </r>
  </si>
  <si>
    <t>SUTARGI S.A.L.</t>
  </si>
  <si>
    <r>
      <t xml:space="preserve">Aransgi-Gipuzkoako pertsona gorren familien elkartea
</t>
    </r>
    <r>
      <rPr>
        <sz val="10"/>
        <rFont val="Arial"/>
        <family val="2"/>
      </rPr>
      <t>Asociación de familias de personas sordas de gipuzkoa</t>
    </r>
    <r>
      <rPr>
        <b/>
        <sz val="10"/>
        <rFont val="Arial"/>
        <family val="2"/>
      </rPr>
      <t xml:space="preserve">
</t>
    </r>
  </si>
  <si>
    <r>
      <t xml:space="preserve">Entzumen urritasunagatik desgaitasun egoeran dauden pertsonei zerbitzuak eta programak eskaintzea.
</t>
    </r>
    <r>
      <rPr>
        <sz val="10"/>
        <rFont val="Arial"/>
        <family val="2"/>
      </rPr>
      <t>Prestación de programas y servicios destinadas a personas con discapacidad afectadas por una deficiencia auditiva.</t>
    </r>
    <r>
      <rPr>
        <b/>
        <sz val="10"/>
        <rFont val="Arial"/>
        <family val="2"/>
      </rPr>
      <t xml:space="preserve">
</t>
    </r>
  </si>
  <si>
    <t>Euskadiko Autonomia Erdikideko Administrazio Orokorraren, Gipuzkoako Foru Aldundiaren eta Hondarribiko Udala / Administración General de la Comunidad Autónoma de Euskadi, la Diputación Foral de Gipuzkoa y el Ayuntamiento de Hondarribia</t>
  </si>
  <si>
    <t>Indarrean egongo da aurreikusitako helburuak bete arte (helburua gauzatzeko kontratatutako obrak likidatu eta ordaindu arte), edo honen ordezko beste hitzarmen bat sinatu arte / Tendrá vigencia hasta el cumplimiento de los fines previstos en el mismo (hasta la liquidación y pago de la contratación de las obras para su ejecución), o hasta la firma del convenio que lo sustituya.</t>
  </si>
  <si>
    <t>GFA eta Lazkaoko udala /DFG y  Ayuntamiento de Lazkao</t>
  </si>
  <si>
    <t>Bukatuko da obra-onarpenaren akta sinatzen denean. Epe hori ezingo dulau urte baino luzeagoa izan, ez bada aurrez luzatzea erabakitzen/Finaliza con la firma del acta de recepción de las obras, que  no podrá ser superior a cuatro años, salvo que se acuerde su prórroga con anterioridad.</t>
  </si>
  <si>
    <t>Abaltzisketako Udala</t>
  </si>
  <si>
    <t>Adunako Udala</t>
  </si>
  <si>
    <t>Aiako Udala</t>
  </si>
  <si>
    <t>Aitzondo Zerbitzuen Mankomunitatea</t>
  </si>
  <si>
    <t>Aizarnazabalgo Udala</t>
  </si>
  <si>
    <t>Albizturko Udala</t>
  </si>
  <si>
    <t>Alegiako Udala</t>
  </si>
  <si>
    <t>Alkizako Udala</t>
  </si>
  <si>
    <t>Altzoko Udala</t>
  </si>
  <si>
    <t>Altzagako Udala</t>
  </si>
  <si>
    <t>Amezketako Udala</t>
  </si>
  <si>
    <t>Andoaingo Kiroletako Udal Patronatua</t>
  </si>
  <si>
    <r>
      <t xml:space="preserve"> </t>
    </r>
    <r>
      <rPr>
        <sz val="10"/>
        <color indexed="8"/>
        <rFont val="Arial"/>
        <family val="2"/>
      </rPr>
      <t>Andoaingo Udala</t>
    </r>
  </si>
  <si>
    <t>2015eko abenduaren 31 arte eta 10 urtez ghienez luzagarria/ Hasta el 31 de diciembre de 2015 prorrogable hasta un máximo de 10 años</t>
  </si>
  <si>
    <t xml:space="preserve">Aurreikusten diren helburuak bete arte / Hasta el cumplimiento de los objetivos previstos </t>
  </si>
  <si>
    <t>Hamar urte (10), urtez urtez tazituki luzagarria daiteke urtez urte (1), alderdietako batek besteari / Diez (10) años prorrogables tácitamente por períodos sucesivos de un (1) año</t>
  </si>
  <si>
    <t>Hitzarmen honek, sinatzen denetik izango ditu ondorioak eta ordutik aurrera behartuko ditu parte-hartzaileak, eta hura gauzatzeko aldeek beren gain hartutako konpromiso guztiak bete arte iraungo du / El convenio surtirá efectos y obligará a las partes intervinientes desde su firma, y durará hasta el cumplimiento de todos los compromisos asumidos para su ejecución.</t>
  </si>
  <si>
    <t xml:space="preserve">Aurreikusten diren konpromisoak bete arte / Hasta el cumplimiento de los compromisos previstos </t>
  </si>
  <si>
    <t>GFA eta Irurako Udala/ DFG y Ayuntamiento de Irura</t>
  </si>
  <si>
    <t>GFA eta Arrasateko Udala / DFG y Ayuntamiento de Mondragón</t>
  </si>
  <si>
    <t>Obren harrera akta sinatzean bukatuko da; ezingo du lau urte baino gehiago iraun, ez bada aurrez luzatzea erabakitzen./ Finaliza con la firma del acta de recepción de las obras, que  no podrá ser superior a cuatro años, salvo que se acuerde su prórroga con anterioridad</t>
  </si>
  <si>
    <t>2017 urtea / año 2017.</t>
  </si>
  <si>
    <t>Lezoko Udala / Ayuntamiento de Lezo.</t>
  </si>
  <si>
    <t>Gipuzkoako Foru Aldundiaren eta Deustuko Unibertsitateko Lehiakortasunerako Euskal Institutua-Deusto Fundazioa/
Diputación Foral de Gipuzkoa y el Instituto Vasco de Competitividad-Fundación Deusto</t>
  </si>
  <si>
    <t>Unibertsitate ikerketa sustatzea eta baita ere “Zubigintza, Ekintza-Ikerketarako Laborategia”ren zuzendaritza akademikoa bere gain hartzea, betiere lurraldearen garapen orekatu eta kohesionatu bat bultzatze aldera. / Promover tanto la investigación universitaria como la dirección académica del “Zubigintza, Laboratorio de Investigación-Acción”, orientado a impulsar un desarrollo territorial equilibrado y cohesionado.</t>
  </si>
  <si>
    <t>2017ko abenduaren 31ra bitartean/
Hasta el 31 de diciembre de 2017</t>
  </si>
  <si>
    <t>Gipuzkoako Foru Aldundiaren eta Deustuko Unibertsitatea/
Diputación Foral de Gipuzkoa y la Universidad de Deusto</t>
  </si>
  <si>
    <t>Gipuzkoako Foru Aldundiak bultzatzen dituen politika publikoen ikerketa, prestakuntza eta azterketa sustatzea eta garatzea. / Promoción y desarrollo de la investigación, formación y estudio de las políticas públicas impulsadas desde la Diputación Foral de Gipuzkoa.</t>
  </si>
  <si>
    <t>OGASUNA ETA FINANTZAK
HACIENDA Y FINANZAS</t>
  </si>
  <si>
    <t xml:space="preserve">.- Gipuzkoako  Foru Aldundiaren eta Eusko Jaurlaritzaren arteko lankidetza hitzarmena, beren eskumenen kudeaketa egite aldera, bi administraziook beren egitekoetan lortutako datuen lagapenaren bitartez.
.- Convenio de colaboración entre la Diputación Foral de Gipuzkoa y el Gobierno Vasco, para la gestión de sus competencias, mediante la cesión de los datos obtenidos por ambas Administraciones en el ejercicio de sus funciones.
</t>
  </si>
  <si>
    <t>Elkartzeko akordioa LIFE IrekiBAI LIFE14 NAT/ES/000168 proiektua garatzeko: Nafarroak eta Gipuzkoak partekatzen dituzten ibaien lotura eta bertako habitatak hobetzea / Acuerdo de asociación para el desarrollo del proyecto LIFE IrekiBAI LIFE14 NAT/ES/000168: mejora de la conectividad y de los hábitats de los ríos compartidos por Navarra y Gipuzkoa</t>
  </si>
  <si>
    <t>Gipuzkoako Foru Aldundiak eta Eusko Ikaskuntzak / Diputación Foral de Gipuzkoa y Eusko Ikaskuntza</t>
  </si>
  <si>
    <t>Hausnarketa, eztabaida eta hedapen prozesua garatzea, Gipuzkoak etorkizuneko erronkei aurre egiteko duen gaitasuna sendotzea ahalbidetzeko. / Desarrollar un proceso de reflexión, debate y divulgación, que permita fortalecer la capacidad de Gipuzkoa para hacer frente a sus retos de futuro.</t>
  </si>
  <si>
    <t>Lankidetza hitzarmena udal erroldaren datuak egiaztatzeko / Convenio de Colaboración en materia de comprobación de datos del padron municipal</t>
  </si>
  <si>
    <t xml:space="preserve">AP-8 eta AP-1 autobideetako kanonaren deskontua eskatzen duten pertsonen Donostiako Udaleko erroldako datuak telematikoki edukitzea eta tratatzea / Disponer telemáticamente y tratar los datos de de empadronamiento en el municipio de San Sebastián de las personas solicitantes del descuento del canon de las autopistas AP-8 y AP-1 </t>
  </si>
  <si>
    <t>Lankidetza hitzarmena elkarren artean finantzatzeko bi entitateek kudeatzen dituzten errepideen elementu funtzional eta egiturazkoak artatzeko eta sistematikoki kudeatzeko jarduketak eta eragiketak / Convenio de Colaboración para la financiación conjunta de actuaciones y operaciones de gestión sistemática y de conservación de elementos funcionales y estructurales de las carreteras gestionadas por Bidegi, SA y por la Diputación Foral de Gipuzkoa</t>
  </si>
  <si>
    <t xml:space="preserve">Bi entitateen artean finantzatuko dira GFAk nahiz Bidegi SAk kudeatzen dituzten errepideen elementu funtzional eta egiturazkoak artatzeko eta sistematikoki kudeatzeko jarduketa eta eragiketa /  Financiación conjunta las actuaciones y operaciones de gestión sistemática y de conservación de elementos funcionales y estructurales de carreteras gestionadas tanto por la DFG como por Bidegi, SA </t>
  </si>
  <si>
    <t>Donostiako Teknologi Elkartegia SA sozietatearen eta Gipuzkoako Foru Aldundiko Mugikortasuneko eta Bide Azpiegituretako Departamentuaren arteko lankidetza hitzarmena, kanalizazioen erabilera baimentzekoa / Convenio de Colaboración para la autorización del uso de canalizaciones entre el Parque Tecnológico de San Sebastián-Donostiako Teknologi Elkartegia, SA y el Departamento de Movilidad e Infraestructuras Viarias de la Diputación Foral de Gipuzkoa</t>
  </si>
  <si>
    <t>Gipuzkoako Foru Aldundiaren eta Donostiako Udalaren arteko lankidetza hitzarmena, hiriko sarbideak eta sarbide horien eta Gipuzkoako Foru Aldundiaren errepide sarearen arteko koordinazioa (GI-20 saihesbidea) aztertu eta planifikatzeko / Convenio de colaboración entre la Diputación Foral de Gipuzkoa y el Ayuntamiento de San Sebastián para el análisis y planificación de los accesos a la ciudad y su coordinación con la red de carreteras de la Diputación Foral Gipuzkoa. (Variante GI-20)</t>
  </si>
  <si>
    <t>Ezartzea zer baldintza eta konpromiso hartzen dituzten Gipuzkoako Foru Aldundiak eta Donostiako Udalak GI-20 Donostiako saihesbidearen funtzionalitate berria aztertzeko eta Donostiako hiriko sarbide batzuk eraberritu eta hobetzeko / Establecer las condiciones en las que Diputación Foral de Gipuzkoa y el Ayuntamiento de San Sebastián colaborarán en el análisis de la nueva funcionalidad de la GI-20 “Variante de San Sebastián” y remodelación y mejora de accesos viarios de la ciudad de San Sebastián.</t>
  </si>
  <si>
    <t>lankidetza hitzarmena, obra hauek finantzatu eta egiteko: Antzuola ibaiko kolektoreko obrak, GI-632 errepidearen Antzuola-Bergara zatiko saihesbideko lanak bukatzeko proiektuarekin bat egiten duen zatian/  Convenio de Colaboración para la financiación y ejecución de las obras  del Colector del río Antzuola en la zona de coincidencia  con el Proyecto de Terminación de las obras de la Variante de la GI-632  tramo: Antzuola-Bergara</t>
  </si>
  <si>
    <t>“Antzuolako saneamenduaren obrak” finantzatu eta gauzatzeko. Obra horiek aurreikusita daude, “GI‑632 errepidearen / financiación y ejecución de las obras correspondientes al “Saneamiento de Antzuola” y contempladas en el “Proyecto de construcción de terminación de las obras de la variante de la GI-632. Tramo: Antzuola - Bergara”.Antzuola-Bergara zatiko saihesbideko lanak bukatzeko proiektuan”.</t>
  </si>
  <si>
    <t>Uraren Euskal Agentziak konpromisoa hartzen du kolektoreko hodia jartzeko obrak finantzatzeko (gehienez 212.808,03 euro:  3.000,00 euro 2016an, 50.000,00 euro 2017an,  53.000,00 euro 2018an eta 106.808,03 euro 2019an) eta Gipuzkoako Foru Aldundiak bere gain hartuko du obraren gastua (obra hidraulikoarena barne), urteko egutegi honen arabera (BEZik gabe):  2016 - 652.892,56 €; 2017 - 7.744.761,06 €;  2018 -  18.223.824,00 € y 2019 - 8.264.463,00 € / La Agencia Vasca del Agua se compromete a financiar las obras correspondientes a la instalación de la tubería del colector  (importe máximo 212.808,03 €, correspondientes a 3.000,00 euros - 2016,  50.000,00 euros – 2017, 53.000,00 euros - 2018 y 106.808,03 euros – 2019) y la Diputación Foral de Gipuzkoa prevé ejecutar la obra (incluido el de la infraestructura hidráulica) conforme al siguiente calendario anual  de gasto (IVA no incluido): 2016 - 652.892,56 €; 2017 - 7.744.761,06 €;  2018 -  18.223.824,00 € y 2019 - 8.264.463,00 €</t>
  </si>
  <si>
    <t>Proiektu honek jasotzen dituen lanak gauzatu eta finantzatzeko: “Iruran, GI-3650 errepidearen zeharbidean, Kale Nagusia 25-29 zatia hiritartzeko proiektua” / Ejecución y financiación de las obras del “PROYECTO DE REFORMA DE URBANIZACIÓN DE KALE NAGUSIA 25-29, TRAVESÍA DE LA CARRETERA GI-3650 EN IRURA”</t>
  </si>
  <si>
    <t>Proiektu honek jasotzen dituen lanak gauzatu eta finantzatzeko / Ejecución y financiación de las obras de dicho proyecto</t>
  </si>
  <si>
    <t>Gipuzkoako Foru Aldundiak. 119.786,79 euro ordainduko ditu, proiektuan jasotako obra zati horien aurrekontuaren arabera, justifikatu beharreko oroharreko partida gisa, baina ez du parte hartuko gorako desbiderapenetan, horrelakorik gertatuz gero.Irurako Udalak obren gainerako kostua ordainduko du, aurrekontuen bidetik zuzeneko ekarpenak eginez edo hirugarren batzuk, proiektuko obren onuradun diren aldetik, egindako ekarpenen bidez./ La Diputación Foral de Gipuzkoa financiará las obras de los capítulos que afectan a materias de su competencia hasta un importe máximo de 119.786,79 € en concepto de partida alzada a justificar, no participando en las desviaciones al alza, si las hubiere. El Ayuntamiento de Irura financiará el resto del costo de las obras, bien mediante aportaciones directas vía presupuesto o bien mediante aportaciones de terceros como beneficiarios.</t>
  </si>
  <si>
    <t>Arrasateko Bedoñako GI-627-34 lotunearen bide-adarretan biribilgunea egiteko proiektuak  jasotzen dituen lanak gauzatu finantzatu eta mantentzeko / Ejecución, financiación y posterior mantenimiento de las obras del “proyecto de rotonda en los ramales del enlace de Bedoña GI-627-34 (Mondragón) (3–I–39/2016)”</t>
  </si>
  <si>
    <t xml:space="preserve">Gipuzkoako Foru Aldundiak eta Arrasateko Udalak bere gain hartuko dituzten konpromisoak zehaztea proiektu honetan jasotzen diren lanak finantzatzeko, gauzatzeko eta gero mantentzeko /  Establecer los compromisos mutuos que asumen tanto la Diputación Foral de Gipuzkoa como el Ayuntamiento de Mondragón para la financiación, ejecución y posterior mantenimiento de las obras correspondientes al “Proyecto </t>
  </si>
  <si>
    <t xml:space="preserve">Arrasateko Udalak 200.000  euro jarriko ditu eta ez du parte hartuko desbiderapenetan, ez gorakoetan ez beherakoetan, horrelakorik gertatuz gero. Gipuzkoako Foru Aldundiak proiektu hau kontratatzeko eta gauzatzeko konpromisoa hartzen du.Takoloko biribilgunera doan gainontzeko bide adarraren zorua eta hegoaldeko espaloia konpontzea, egoera onean gera dadin eta gainerakoa finantzatuko du, gerta litezkeen  desbiderapenak barne. / El Ayuntamiento de Mondragón se compromete a aportar 200.000,00 euros, no participando en las desviaciones al alza o a la baja, si las hubiere. La Diputación Foral de Gipuzkoa se compromete a contratar y ejecutar las obras de reparación del firme y de la acera sur en el resto del ramal que lleva hasta la rotonda de Takolo, para dejarlo en adecuado estado de conservación y se compromete a financiar el resto de las obras citadas, con las desviaciones que se pudieran generar. </t>
  </si>
  <si>
    <t>GI‑3361 errepidearen eta Ramon  Iribarren pasealekuaren artean Iterlimengo labarra egonkortzea /Estabilización del acantilado de Iterlimen entre la carretera GI-3361 y el paseo de Ramón Iribarren</t>
  </si>
  <si>
    <t>Gipuzkoako Foru Aldundiari dagokio obrak kontratatzea, zuzentzea eta ikuskatzea / Corresponderá a la DFG la contratación, dirección e inspección de las obras
Gipuzkoako Foru Aldundiak beste administrazioei obren berri emango die jarraipen batzordearen bidez/La Diputación Foral de Gipuzkoa dará cumplida cuenta a las otras administraciones del desarrollo de la obra a través de la comisión de seguimiento</t>
  </si>
  <si>
    <t>EAEko administrazioa: Administración de la CAPV: 
2017 - 429.944,84 €  /2018 - 644.917,26  €
GFA / DFG
2017 - 429.815,68 € / 2018 - 644.724,02 €
Hondarribiko udala / Ayuntamiento de Hondarribia:
2017 - 429.815,88 € / 2018 - 644.723,82 €</t>
  </si>
  <si>
    <t>Proiektu honek jasotzen dituen lanak gauzatu eta finantzatzeko konpromisoak ezartzea: “Lazkaoko San Prudentzio kaleko 15-23 urbanizazio proiektua”./Financiación y ejecución de las obras correspondientes al “Proyecto de urbanización de la calle San Prudentzio 15-23 de Lazkao”.</t>
  </si>
  <si>
    <t>Lazkaoko Udalak proiektu honetako lanak kontratatu eta gauzatzeko konpromisoa hartzen du: / El Ayuntamiento de  Lazkao se compromete a contratar y ejecutar las obras 
Foru Aldundiak Bide Azpiegituretako Departamentuko teknikari bat izendatuko du hitzarmen honen helburua den kontratuarekin zerikusia duten baldintza teknikoak betetzen diren gainbegiratzeko./La Diputación Foral designará a un técnico del Departamento de Infraestructuras Viarias como supervisor del cumplimiento de las condiciones técnicas vinculadas al contrato objeto del presente convenio.</t>
  </si>
  <si>
    <t>Gipuzkoako Foru Aldundiak bere eskumeneko gaiei  dagozkien obra zatiak finantzatuko ditu eta, gehienez ere, 158.992,04 euro ordainduko ditu, baina ez du parte hartuko gorako desbiderapenetan, horrelakorik gertatuz gero./ La Diputación Foral de Gipuzkoa financiará las obras de los capítulos que afectan a materias de su competencia hasta un importe máximo de 158.992,04 €, no participando en las desviaciones al alza, si las hubiere.
Lazkaoko Udalak obren gainerako kostua ordainduko du / El Ayuntamiento de  Lazkao financiará el resto del costo de las obras</t>
  </si>
  <si>
    <t>GFA eta Oiartzungo udala /DFG y  Ayuntamiento de Oiartzun</t>
  </si>
  <si>
    <t>Proiektu honetako lanak gauzatu eta finantzatzeko: "Zerbitzu bide berri baten proiektua Oiartzungo Lintzirin poligonoan"/ Ejecución y financiación de las obras del "Proyecto de una vía de servicio en el polígono Lintzirin de Oiartzun”.</t>
  </si>
  <si>
    <t>Oiartzungo Udalak proiektu honetako lanak kontratatu eta gauzatzeko konpromisoa hartzen du: / El Ayuntamiento de  Oiartzun se compromete a contratar y ejecutar las obras 
Foru Aldundiak Bide Azpiegituretako Departamentuko teknikari bat izendatuko du hitzarmen honen helburua den kontratuarekin zerikusia duten baldintza teknikoak betetzen diren gainbegiratzeko./La Diputación Foral designará a un técnico del Departamento de Infraestructuras Viarias como supervisor del cumplimiento de las condiciones técnicas vinculadas al contrato objeto del presente convenio.</t>
  </si>
  <si>
    <t>Gipuzkoako Foru Aldundiak bere eskumeneko gaiei  dagozkien obra zatiak finantzatuko ditu eta, gehienez ere, 500,333,73 euro ordainduko ditu./ La Diputación Foral de Gipuzkoa financiará las obras de los capítulos que afectan a materias de su competencia hasta un importe máximo de 500,333,73 €.
Oiartzungo Udalak obren gainerako kostua ordainduko du. Era berean, bere kontura izango dira obren zuzendaritzaren, laguntza teknikoen eta gainerako kostuen ordainsariak. / El Ayuntamiento de Oiartzun financiará el resto del costo de las obras. También se hará cargo de la financiación de los honorarios de la dirección de las obras, asistencias técnicas u otros costes similares.</t>
  </si>
  <si>
    <r>
      <t xml:space="preserve">Debagoiena, Debabarrena, San Markos, Sasieta, Urola erdia, Urola kosta, Tolosaldeko mankomunitateak eta DFG-Dpto de Medio Ambiente y Ordenación del Territorio
</t>
    </r>
    <r>
      <rPr>
        <sz val="10"/>
        <color indexed="8"/>
        <rFont val="Arial"/>
        <family val="2"/>
      </rPr>
      <t>Mancomunidades de Debagoiena, Debabarrena, San Marcos, Sasieta, Urola-erdia, Urola-kosta, Tolosaldea y DFG-Dpto de Medio Ambiente y Ordenación del Territorio</t>
    </r>
  </si>
  <si>
    <r>
      <t xml:space="preserve">IHOBE SA – Ingurumen Jarduketarako Sozietate Publikoaeta eta GFA-Ingurumeneko eta Lurralde Antolaketako Dptua
</t>
    </r>
    <r>
      <rPr>
        <sz val="10"/>
        <color indexed="8"/>
        <rFont val="Arial"/>
        <family val="2"/>
      </rPr>
      <t>IHOBE, Sociedad Pública de Gestión Ambiental, SA y  DFG-Dpto de Medio Ambiente y Ordenación del Territorio</t>
    </r>
  </si>
  <si>
    <r>
      <t xml:space="preserve">Gipuzkoako Ur Kontsortzioa eta GFA-Ingurumeneko eta Lurralde Antolaketako Dptua
</t>
    </r>
    <r>
      <rPr>
        <sz val="10"/>
        <color indexed="8"/>
        <rFont val="Arial"/>
        <family val="2"/>
      </rPr>
      <t>Consorcio de Aguas de Gipuzkoa y DFG-Dpto de Medio Ambiente y Ordenación del Territorio</t>
    </r>
  </si>
  <si>
    <r>
      <t xml:space="preserve">Añarbeko Uren Mankomunitateak (Añarbeko Urak, SA) eta GFA-Ingurumeneko eta Lurralde Antolaketako Dptua
</t>
    </r>
    <r>
      <rPr>
        <sz val="10"/>
        <color indexed="8"/>
        <rFont val="Arial"/>
        <family val="2"/>
      </rPr>
      <t>Mancomunidad de Aguas del Añarbe (Aguas del Añarbe-Añarbeko Urak, S.A) y DFG-Dpto de Medio Ambiente y Ordenación del Territorio</t>
    </r>
  </si>
  <si>
    <r>
      <t xml:space="preserve">Urte bat.
</t>
    </r>
    <r>
      <rPr>
        <sz val="10"/>
        <rFont val="Arial"/>
        <family val="2"/>
      </rPr>
      <t>U</t>
    </r>
    <r>
      <rPr>
        <sz val="10"/>
        <color indexed="8"/>
        <rFont val="Arial"/>
        <family val="2"/>
      </rPr>
      <t>n año</t>
    </r>
    <r>
      <rPr>
        <sz val="10"/>
        <rFont val="Arial"/>
        <family val="2"/>
      </rPr>
      <t>.</t>
    </r>
  </si>
  <si>
    <r>
      <t xml:space="preserve">Lezoko Udala </t>
    </r>
    <r>
      <rPr>
        <sz val="10"/>
        <color indexed="8"/>
        <rFont val="Arial"/>
        <family val="2"/>
      </rPr>
      <t>/</t>
    </r>
    <r>
      <rPr>
        <b/>
        <sz val="10"/>
        <color indexed="8"/>
        <rFont val="Arial"/>
        <family val="2"/>
      </rPr>
      <t xml:space="preserve"> </t>
    </r>
    <r>
      <rPr>
        <sz val="10"/>
        <color indexed="8"/>
        <rFont val="Arial"/>
        <family val="2"/>
      </rPr>
      <t>Ayuntamiento de Lezo.</t>
    </r>
  </si>
  <si>
    <r>
      <t xml:space="preserve">Lankidetza hitzarmena, “Bizikleta eta oinezkoentzako Lezo eta Donibane arteko bidea egiteko proiektuaren” 3. Zatia gauzatzeko eta finantzatzeko / </t>
    </r>
    <r>
      <rPr>
        <sz val="10"/>
        <color indexed="8"/>
        <rFont val="Arial"/>
        <family val="2"/>
      </rPr>
      <t xml:space="preserve">
Convenio de Colaboración para la ejecución y financiación del tramo 3 del "Proyecto de construcción de la vía ciclista-peatonal Lezo-Donibane”.</t>
    </r>
  </si>
  <si>
    <r>
      <t>Lezoko Udala prest dago “Bizikleta eta oinezkoentzako Lezo eta Donibane arteko bidea egiteko proiektuaren” 3. Zatia egiteko. Lanak amaitu eta horiek behar bezala jaso  ondoren, horiek Gipuzkoako Foru Aldundiaren jabetzakoak izango dira,  eta eraikitako bizikleta eta oinezkoentzako bidea jabari publikoko foru bide sarean sartuko da.</t>
    </r>
    <r>
      <rPr>
        <sz val="10"/>
        <color indexed="8"/>
        <rFont val="Arial"/>
        <family val="2"/>
      </rPr>
      <t xml:space="preserve"> / El Ayuntamiento de Lezo está dispuesto a ejecutar el tramo 3 del "Proyecto de construcción de la vía ciclista-peatonal Lezo-Donibane”. Una vez finalizadas y recepcionadas satisfactoriamente las obras, éstas quedarán de titularidad de la Diputación Foral de Gipuzkoa, integrándose el tramo de vía ciclista peatonal construido en el dominio público foral viario.
</t>
    </r>
  </si>
  <si>
    <r>
      <t>Lezoko Udala prest dago 3. zati hori egitearen kostuaren % 15 bere gain hartzeko. Gainerako % 85a Gipuzkoako Foru Aldundiaren kargura izango da, baina berrehun eta hirurogeita hiru mila seiehun eta hirurogeita sei euroko (263.666,00) muga arte.</t>
    </r>
    <r>
      <rPr>
        <sz val="10"/>
        <color indexed="8"/>
        <rFont val="Arial"/>
        <family val="2"/>
      </rPr>
      <t xml:space="preserve"> / El Ayuntamiento de Lezo está dispuesto a asumir el 15% del coste de construcción del citado Tramo 3. El restante 85% del coste del tramo correrá a cargo de la Diputación Foral de Gipuzkoa, si bien hasta un límite de doscientos sesenta y tres mil seiscientos sesenta y seis euros (263.666,00 €).
</t>
    </r>
  </si>
  <si>
    <r>
      <t xml:space="preserve">Gobernantza eredu berri bat ezartzen eta dinamizatzen laguntzea, eta gobernantza estilo berri bat ezarriko diren programak zehaztu eta garatzea. / </t>
    </r>
    <r>
      <rPr>
        <sz val="10"/>
        <color indexed="8"/>
        <rFont val="Arial"/>
        <family val="2"/>
      </rPr>
      <t>Apoyo en la implantación y dinamización de un nuevo modelo de gobernanza y la concreción y desarrollo de los programas en los que se implantará el nuevo estilo de gobernanza.</t>
    </r>
  </si>
  <si>
    <r>
      <t>Etorkizuna Eraikiz-GipuzkoaLab, Etorkizuna Eraikiz-Gipuzkoa Taldean,</t>
    </r>
    <r>
      <rPr>
        <sz val="10"/>
        <rFont val="Arial"/>
        <family val="2"/>
      </rPr>
      <t xml:space="preserve"> Ekonomia sustatzeko politika publikoak gizarteratzea, ikastaroak, mintegiak… egitea. /</t>
    </r>
    <r>
      <rPr>
        <sz val="10"/>
        <color indexed="8"/>
        <rFont val="Arial"/>
        <family val="2"/>
      </rPr>
      <t xml:space="preserve"> Actividades relativas a Etorkizuna Eraikiz-GipuzkoaLab, a Etorkizuna Eraikiz-Gipuzkoa Taldean, s</t>
    </r>
    <r>
      <rPr>
        <sz val="10"/>
        <rFont val="Arial"/>
        <family val="2"/>
      </rPr>
      <t>ocialización de las políticas públicas de promoción económica y realización de cursos, seminarios…</t>
    </r>
  </si>
  <si>
    <r>
      <t>Gipuzkoako udalak (6. eranskina)</t>
    </r>
    <r>
      <rPr>
        <sz val="10"/>
        <rFont val="Arial"/>
        <family val="2"/>
      </rPr>
      <t xml:space="preserve">
Ayuntamientos de Gipuzkoa (anexo 6)</t>
    </r>
  </si>
  <si>
    <r>
      <t>Gipuzkoako Foru Aldundiaren eta udalen arteko lankidetza - eskuordetzea hitzarmena Ondasun Higiezinen gaineko Zerga kudeatzeko.</t>
    </r>
    <r>
      <rPr>
        <sz val="10"/>
        <rFont val="Arial"/>
        <family val="2"/>
      </rPr>
      <t xml:space="preserve">
Convenio de colaboración-delegación entre la Diputación Foral de Gipuzkoa y ayuntamientos guipuzcoanos para la gestión del Impuesto sobre Bienes Inmuebles.
</t>
    </r>
  </si>
  <si>
    <r>
      <t>Formalizazioa: Desberdina udal bakoitzeko.
Sinatzen den egunaren hurrengo urtarrilaren 1etik urte bereko abenduaren 31 arte. Urtez urte luzagarria, baldin eta aldeek salaketarik egiten ez badute.</t>
    </r>
    <r>
      <rPr>
        <sz val="10"/>
        <rFont val="Arial"/>
        <family val="2"/>
      </rPr>
      <t xml:space="preserve">
Formalización: Diferente para cada ayuntamiento.
Desde 1 de enero siguiente a la firma hasta el 31 de diciembre del mismo año. Prorrogable por periodos anuales salvo denuncia de las partes.</t>
    </r>
  </si>
  <si>
    <r>
      <t>Ikus xedea</t>
    </r>
    <r>
      <rPr>
        <sz val="10"/>
        <rFont val="Arial"/>
        <family val="2"/>
      </rPr>
      <t xml:space="preserve">
Ver objeto 
</t>
    </r>
  </si>
  <si>
    <r>
      <t xml:space="preserve">Gipuzkoako Foru Aldundiaren eta udalen arteko lankidetza - eskuordetzea hitzarmena Jarduera Ekonomikoen gaineko Zerga kudeatzeko. </t>
    </r>
    <r>
      <rPr>
        <sz val="10"/>
        <rFont val="Arial"/>
        <family val="2"/>
      </rPr>
      <t xml:space="preserve">
Convenio de colaboración-delegación entre la Diputación Foral de Gipuzkoa y ayuntamientos guipuzcoanos para la gestión del Impuesto sobre Actividades Económicas.
</t>
    </r>
  </si>
  <si>
    <r>
      <t xml:space="preserve">Informazioa elkarri lagatzeko lankidetza hitzarmena, Ogasun eta Finantza Departamentuaren eta Gipuzkoako Lurralde Historikoko udalen artean. </t>
    </r>
    <r>
      <rPr>
        <sz val="10"/>
        <rFont val="Arial"/>
        <family val="2"/>
      </rPr>
      <t xml:space="preserve">
Convenio de colaboración en materia de cesión recíproca de información, entre el Departamento de Hacienda y Finanzas y los Ayuntamientos del Territorio Histórico de Gipuzkoa.
</t>
    </r>
  </si>
  <si>
    <r>
      <t xml:space="preserve">Formalizazioa: Desberdina udal bakoitzeko.
Izenpetzen den unetik 2014ko abenduaren 31 arteko hasierako indarraldia izango du, eta zuzenean berrituta geratuko da urtez urte aldeetako edozeinek ez badu denuntziatzen gutxienez hilabete lehenago
indarraldia amaitzen denetik aurrera. Osoko iraupenak (luzamenduak barne) ezin du izan hamar urte baino gehiagokoa. </t>
    </r>
    <r>
      <rPr>
        <sz val="10"/>
        <rFont val="Arial"/>
        <family val="2"/>
      </rPr>
      <t xml:space="preserve">
Formalización: Diferente para cada ayuntamiento.
Desde el momento en que se suscriba tendrá una vigencia inicial hasta el 31 de diciembre de 2014, y se renovará de manera automática anualmente si ninguna de las partes lo denuncia durante el mes anterior
a la finalización del plazo de vigencia, sin que su duración total, incluidas las prórrogas, pueda exceder de diez años.</t>
    </r>
  </si>
  <si>
    <r>
      <t>Gipuzkoako Foru Aldundiaren eta Gipuzkoako udalen eta udalez gaindiko erakundeen arteko lankidetza hitzarmena, horiek berezkoak dituen zuzenbide publikoko sarrerak bide exekutiboan biltzeko.</t>
    </r>
    <r>
      <rPr>
        <sz val="10"/>
        <rFont val="Arial"/>
        <family val="2"/>
      </rPr>
      <t xml:space="preserve">
Convenio de colaboración entre la Diputación Foral de Gipuzkoa y ayuntamientos y entidades supra municipales guipuzcoanas para la recaudación en ejecutiva de los ingresos de derecho público propios de dichas entidades.
</t>
    </r>
  </si>
  <si>
    <r>
      <t xml:space="preserve">Formalizazioa: Desberdina udal bakoitzeko.
Sinatzen den egunetik urte bereko abenduaren 31 arte. Urtez urte luzagarria, baldin eta aldeek salaketarik egiten ez badute. </t>
    </r>
    <r>
      <rPr>
        <sz val="10"/>
        <rFont val="Arial"/>
        <family val="2"/>
      </rPr>
      <t xml:space="preserve">
Formalización: Diferente para cada ayuntamiento.
Desde el día de la firma hasta el 31 de diciembre del mismo año. Prorrogable por periodos anuales salvo denuncia de las partes.</t>
    </r>
  </si>
  <si>
    <r>
      <t>Gipuzkoako Foru Aldundiko Ogasun eta Finantza Departamentua eta Euskal Herriko Notarioen Elkargoa.</t>
    </r>
    <r>
      <rPr>
        <sz val="10"/>
        <rFont val="Arial"/>
        <family val="2"/>
      </rPr>
      <t xml:space="preserve">
El Departamento de Hacienda y Finanzas de la Diputación Foral de Gipuzkoa y el Colegio Notarial del País Vasco.</t>
    </r>
  </si>
  <si>
    <r>
      <t>Lankidetza hitzarmena, Gipuzkoako Foru Aldundiko Ogasun eta Finantza Departamentuaren Euskal Herriko Notarioen Elkargoaren artean notarioek ez bestek erabiltzeko paperaren banaketarako.</t>
    </r>
    <r>
      <rPr>
        <sz val="10"/>
        <rFont val="Arial"/>
        <family val="2"/>
      </rPr>
      <t xml:space="preserve">
Convenio de colaboración entre el Departamento de Hacienda y Finanzas de la Diputación Foral de Gipuzkoa y el Colegio Notarial del País Vasco para la distribución del papel del papel de uso exclusivo notarial.</t>
    </r>
  </si>
  <si>
    <r>
      <t>Formalizazioa: 1994/03/08
Bost urte. Urtez urte luzagarria, baldin eta aldeek salaketarik egiten ez badute.</t>
    </r>
    <r>
      <rPr>
        <sz val="10"/>
        <rFont val="Arial"/>
        <family val="2"/>
      </rPr>
      <t xml:space="preserve">
Formalización: 08/03/1994
Cinco años. Prorrogable por períodos anuales salvo denuncia de las partes.</t>
    </r>
  </si>
  <si>
    <r>
      <t>Gizarte Segurantzako Diruzaintza Orokorra eta Gipuzkoako Foru Aldundiko Ogasun eta Finantza Departamentua</t>
    </r>
    <r>
      <rPr>
        <sz val="10"/>
        <rFont val="Arial"/>
        <family val="2"/>
      </rPr>
      <t xml:space="preserve">
La Tesorería General de la Seguridad Social y el Departamento de Hacienda y Finanzas de la Diputación Foral de Gipuzkoa.
</t>
    </r>
  </si>
  <si>
    <r>
      <t>Lankidetza hitzarmena Gizarte Segurantzako Diruzaintza Orokorraren eta Gipuzkoako Foru Aldundiko Ogasun eta Finantza Departamentuaren artean, informazioa elkarri trukatu eta zerga-bilketa kudeatzeko.</t>
    </r>
    <r>
      <rPr>
        <sz val="10"/>
        <rFont val="Arial"/>
        <family val="2"/>
      </rPr>
      <t xml:space="preserve">
Convenio de colaboración entre la Tesorería General de la Seguridad Social y el Departamento de Hacienda y Finanzas de la Diputación Foral de Gipuzkoa en materia de intercambio recíproco de información y de gestión recaudatoria.
</t>
    </r>
  </si>
  <si>
    <r>
      <t xml:space="preserve">Formalizazioa: 2008/03/19
Urtebete. Urtez urte luzagarria, baldin eta aldeek salaketarik egiten ez badute.Un año. </t>
    </r>
    <r>
      <rPr>
        <sz val="10"/>
        <rFont val="Arial"/>
        <family val="2"/>
      </rPr>
      <t xml:space="preserve">
Formalización: 19/03/2008
Prorrogable por períodos anuales salvo denuncia de las partes. </t>
    </r>
  </si>
  <si>
    <r>
      <t>Gipuzkoako Foru Aldundiko Ogasun eta Finantza Departamentua, Notariotzaren Kontseilu Nagusia eta Euskal Herriko Notarioen Elkargoa.</t>
    </r>
    <r>
      <rPr>
        <sz val="10"/>
        <rFont val="Arial"/>
        <family val="2"/>
      </rPr>
      <t xml:space="preserve">
El Departamento de Hacienda y Finanzas de la Diputación Foral de Gipuzkoa, el Consejo General del Notariado y el Colegio Notarial del País Vasco.
</t>
    </r>
  </si>
  <si>
    <r>
      <t>Gipuzkoako Foru Aldundiko Ogasun eta Finantza Departamentuaren, Notariotzaren Kontseilu Nagusiaren eta Euskal Herriko Notarioen Elkargoaren arteko lankidetza hitzarmena.</t>
    </r>
    <r>
      <rPr>
        <sz val="10"/>
        <rFont val="Arial"/>
        <family val="2"/>
      </rPr>
      <t xml:space="preserve">
Convenio de colaboración entre el Departamento de Hacienda y Finanzas de la Diputación Foral de Gipuzkoa, el Consejo General del Notariado y el Colegio Notarial del País Vasco.
</t>
    </r>
  </si>
  <si>
    <r>
      <t>Formalizazioa: 2009/07/08
2011ko abenduaren 31 arte. Urtez urte luzagarria, baldin eta aldeek salaketarik egiten ez badute.</t>
    </r>
    <r>
      <rPr>
        <sz val="10"/>
        <rFont val="Arial"/>
        <family val="2"/>
      </rPr>
      <t xml:space="preserve">
Formalización: 08/07/2009
Hasta el 31 de diciembre de 2011. Prorrogable por períodos anuales salvo denuncia de las partes.</t>
    </r>
  </si>
  <si>
    <r>
      <t>Hitzarmenak honako xede hauek ditu:
A) Notarioek zergen likidazio telematikoa egiteko oinarriak finkatzea, bai Ondare Eskualdaketa eta Egintza Juridiko Dokumentatuen gaineko Zergari, bai Oinordetzen eta Dohaintzen gaineko Zergari dagokionez, baita identifikazio fiskalaren zenbakia eskuratzeko ere.
B) Gipuzkoako Foru Aldundiko Ogasun eta Finantza Departamentuak bere eginkizunak betetzeko indize bakar informatizatuan jasotako eta zerga alorrerako garrantzizkoa izan litekeen informazioa behar duenean, Notariotzaren Kontseilu Nagusiak hari informazioa bidaltzeko bideak eta baldintzak zein diren zehaztea, Notariotzari buruzko Legearen 17. artikuluari jarraituz, zerga-iruzurrari aurrea hartzeko neurriei buruzko 367/2006 Legean emandako idazkeraren arabera. Lankidetza hori gauzatuko da aldizkako informazioa emanez zerga-iruzurra gertatzeko arriskua duten eragiketa motei edota multzoei buruz, eta Gipuzkoako Foru Ogasunak informazio errekerimenduak eginez. Prozedura telematikoa erabiliko da horretarako, Jarraipen Batzordean erabakitzen den prozedurazko protokoloari jarraituta, eta, betiere, beste legezko arauetan aurreikusita dauden gainerako informazio-betebeharrak eragotzi gabe.
C) Katastroaren eta Euskal Herriko Notarioen Elkargoaren arteko lankidetzaren printzipioa hobetzeko bitartekoak eta prozedurak finkatuko dira, hala ondasun higiezinen identifikazioa bermatze aldera,  higiezinen trafiko juridikoaren gardentasunerako lagungarriak diren informazioa lekualdatzeko teknikak erabiliz.</t>
    </r>
    <r>
      <rPr>
        <sz val="10"/>
        <rFont val="Arial"/>
        <family val="2"/>
      </rPr>
      <t xml:space="preserve">
El presente Convenio tiene por objeto:
A) Establecer las bases para la liquidación telemática de impuestos por parte de los notarios, tanto en relación al Impuesto de Transmisiones Patrimoniales y Actos Jurídicos Documentados, como respecto del Impuesto de Sucesiones y Donaciones, así como la obtención del número de identificación fiscal.
B) Concretar la forma y condiciones en que el Consejo General del Notariado suministrará al Departamento de Hacienda y Finanzas de la Diputación Foral de Gipuzkoa la información contenida en el índice único informatizado con trascendencia tributaria que ésta precisa para el cumplimiento de sus funciones, de acuerdo con el artículo 17 de la Ley del Notariado, en la redacción dada por la Ley 367/2006, de Medidas de Prevención del Fraude Fiscal. Esta colaboración se articulará a través de un suministro periódico de información, del suministro de información sobre tipos de operaciones o grupos de operaciones con riesgo de fraude fiscal, y mediante requerimientos de información de la Hacienda Foral de Gipuzkoa, por procedimiento telemático, y con arreglo al protocolo de procedimiento que se acuerde en la Comisión de Seguimiento, sin perjuicio de las obligaciones de información previstas en otras normas legales. 
C) El establecimiento de los medios y procedimientos para mejorar el principio de coordinación entre el Catastro y el Ilustre Colegio Notarial del País Vasco de manera que se garantice la identificación de los bienes inmuebles, mediante distintas técnicas de traslado de información que faciliten la transparencia del tráfico jurídico inmobiliario.
</t>
    </r>
  </si>
  <si>
    <r>
      <t>Araba, Bizkai eta Gipuzkoako Foru Aldundiak eta Industrien Sustapen eta Eraldaketarako Baltzua SA (SPRI).</t>
    </r>
    <r>
      <rPr>
        <sz val="10"/>
        <rFont val="Arial"/>
        <family val="2"/>
      </rPr>
      <t xml:space="preserve">
Las Diputaciones Forales de Álava, Bizkaia y Gipuzkoa y la Sociedad para la Promoción y Reconversión Industrial, SA (SPRI).
</t>
    </r>
  </si>
  <si>
    <r>
      <t>Araba, Bizkai eta Gipuzkoako Foru Aldundien eta Industrien Sustapen eta Eraldaketarako Baltzua SAren (SPRI) arteko lankidetza hitzarmena, Sozietateen gaineko Zergaren foru araudian jasotako ikerketa, garapen eta berrikuntzako jarduerengatiko kenkaria aplikatzeko txostenak egite aldera.</t>
    </r>
    <r>
      <rPr>
        <sz val="10"/>
        <rFont val="Arial"/>
        <family val="2"/>
      </rPr>
      <t xml:space="preserve">
Convenio de colaboración entre las Diputaciones Forales de Álava, Bizkaia y Gipuzkoa y la Sociedad para la Promoción y Reconversión Industrial, SA (SPRI) en materia de emisión de informes a los efectos de la aplicación de la deducción por actividades de investigación y desarrollo e innovación de la normativa foral del Impuesto sobre Sociedades.
</t>
    </r>
  </si>
  <si>
    <r>
      <t>Formalizazioa: 2014ko azaroaren 7a.
2015ko abenduaren 31a arte. Urtez urte luzagarria, baldin eta aldeek salaketarik egiten ez badute.</t>
    </r>
    <r>
      <rPr>
        <sz val="10"/>
        <rFont val="Arial"/>
        <family val="2"/>
      </rPr>
      <t xml:space="preserve">
Formalización: 7 de noviembre de 2014.
Hasta el 31 de diciembre de 2015. Prorrogable por períodos anuales salvo denuncia de las partes.</t>
    </r>
  </si>
  <si>
    <r>
      <t>Euskal Autonomia Erkidegoko Administrazioa eta bere sozietate publikoak eta Araba, Bizkai eta Gipuzkoako Foru Aldundiak.</t>
    </r>
    <r>
      <rPr>
        <sz val="10"/>
        <rFont val="Arial"/>
        <family val="2"/>
      </rPr>
      <t xml:space="preserve">
La Administración de la Comunidad Autónoma de Euskadi y sus sociedades públicas y las Diputaciones Forales de Álava, Bizkaia y Gipuzkoa.
</t>
    </r>
  </si>
  <si>
    <r>
      <t>Euskal Autonomia Erkidegoko Administrazioaren eta bere sozietate publikoen eta Araba, Bizkai eta Gipuzkoako Foru Aldundien arteko lankidetza hitzarmena, informazioa baliabide elektronikoen bitartez trukatzeko.</t>
    </r>
    <r>
      <rPr>
        <sz val="10"/>
        <rFont val="Arial"/>
        <family val="2"/>
      </rPr>
      <t xml:space="preserve">
Convenio de colaboración entre la Administración de la Comunidad Autónoma de Euskadi y sus sociedades públicas y las Diputaciones Forales de Álava, Bizkaia y Gipuzkoa para el intercambio de información por medios electrónicos.
</t>
    </r>
  </si>
  <si>
    <r>
      <t xml:space="preserve">Formalizazioa: 2009/12/01
Hiru urte. Urtez urte luzagarria, baldin eta aldeek salaketarik egiten ez badute. </t>
    </r>
    <r>
      <rPr>
        <sz val="10"/>
        <rFont val="Arial"/>
        <family val="2"/>
      </rPr>
      <t xml:space="preserve">
Formalización: 01/12/2009
Tres años. Prorrogable por períodos anuales salvo denuncia de las partes.</t>
    </r>
  </si>
  <si>
    <r>
      <t>Gipuzkoako Foru Aldundiko Ogasun eta Finantza Departamentua eta Euskal Autonomia Erkidegoko Kudeatzaile Administratiboen Elkargo Ofiziala.</t>
    </r>
    <r>
      <rPr>
        <sz val="10"/>
        <rFont val="Arial"/>
        <family val="2"/>
      </rPr>
      <t xml:space="preserve">
El Departamento de Hacienda y Finanzas de la Diputación Foral de Gipuzkoa y el Colegio Oficial de Gestores Administrativos del País Vasco.
</t>
    </r>
  </si>
  <si>
    <r>
      <t>Gipuzkoako Foru Aldundiko Ogasun eta Finantza Departamentuaren eta Euskal Autonomia Erkidegoko Kudeatzaile Administratiboen Elkargo Ofizialaren arteko lankidetza hitzarmena zergen kudeaketarako.</t>
    </r>
    <r>
      <rPr>
        <sz val="10"/>
        <rFont val="Arial"/>
        <family val="2"/>
      </rPr>
      <t xml:space="preserve">
Convenio de colaboración entre el Departamento de Hacienda y Finanzas de la Diputación Foral de Gipuzkoa y el Colegio Oficial de Gestores Administrativos del País Vasco en materia de gestión de impuestos.
</t>
    </r>
  </si>
  <si>
    <r>
      <t xml:space="preserve">Formalizazioa: 2017/09/14
Sinatzen den egunetik izango ditu ondorioak, eta lau urtez egongo da indarrean. Epe hori bukatu aurreko edozein unetan, hitzarmenaren sinatzaileek aho batez erabaki ahalko dute hitzarmena luzatzea, gehienez beste lau urterako. 
</t>
    </r>
    <r>
      <rPr>
        <sz val="10"/>
        <rFont val="Arial"/>
        <family val="2"/>
      </rPr>
      <t xml:space="preserve">Formalización: 14/09/2017
Efectos desde la fecha de su firma y estará vigente durante cuatro años; En  cualquier momento antes de la finalización de este plazo, las partes podrán acordar unánimemente su prórroga por un periodo de hasta cuatro años adicionales.  </t>
    </r>
  </si>
  <si>
    <r>
      <t>Zerga Administrazioaren Estatu Agentzia eta Gipuzkoako Foru Aldundiko Ogasun eta Finantza Departamentua.</t>
    </r>
    <r>
      <rPr>
        <sz val="10"/>
        <rFont val="Arial"/>
        <family val="2"/>
      </rPr>
      <t xml:space="preserve">
La Agencia Estatal de Administración Tributaria y el Departamento de Hacienda y Finanzas de la Diputación Foral de Gipuzkoa.
</t>
    </r>
  </si>
  <si>
    <r>
      <t>Zerga Administrazioaren Estatu Agentziaren eta Gipuzkoako Foru Aldundiko Ogasun eta Finantza Departamentuaren arteko lankidetza hitzarmena, zerga informazioa elkarri trukatzeko.</t>
    </r>
    <r>
      <rPr>
        <sz val="10"/>
        <rFont val="Arial"/>
        <family val="2"/>
      </rPr>
      <t xml:space="preserve">
Convenio de colaboración entre la Agencia Estatal de Administración Tributaria y el Departamento de Hacienda y Finanzas de la Diputación Foral de Gipuzkoa para el intercambio de información con fines tributarios.
</t>
    </r>
  </si>
  <si>
    <r>
      <t xml:space="preserve">Formalizazioa: 2011/05/26
Urtebete. Urtez urte luzagarria, baldin eta aldeek salaketarik egiten ez badute. </t>
    </r>
    <r>
      <rPr>
        <sz val="10"/>
        <rFont val="Arial"/>
        <family val="2"/>
      </rPr>
      <t xml:space="preserve">
Formalización: 26/05/2011
Un año. Prorrogable por periodos anuales salvo denuncia de las partes.</t>
    </r>
  </si>
  <si>
    <r>
      <t>Gipuzkoako Foru Aldundiko Ogasun eta Finantza Departamentua eta Euskal Herriko Unibertsitatea.</t>
    </r>
    <r>
      <rPr>
        <sz val="10"/>
        <rFont val="Arial"/>
        <family val="2"/>
      </rPr>
      <t xml:space="preserve">
El Departamento de Hacienda y Finanzas de la Diputación Foral de Gipuzkoa y la Universidad del País Vasco/Euskal Herriko Unibertsitatea.
</t>
    </r>
  </si>
  <si>
    <r>
      <t>Gipuzkoako Foru Aldundiko Ogasun eta Finantza Departamentuaren eta Euskal Herriko Unibertsitatearen arteko lankidetza hitzarmena, emakumeen eta gizonen berdintasunerako ekintzak eta politikak garatzeko.</t>
    </r>
    <r>
      <rPr>
        <sz val="10"/>
        <rFont val="Arial"/>
        <family val="2"/>
      </rPr>
      <t xml:space="preserve">
Convenio de colaboración entre el Departamento de Hacienda y Finanzas de la Diputación Foral de Gipuzkoa y la Universidad del País Vasco/Euskal Herriko Unibertsitatea para el desarrollo de acciones y de políticas de igualdad de mujeres y hombres.
</t>
    </r>
  </si>
  <si>
    <r>
      <t xml:space="preserve">Formalizazioa: 2011/06/30
Urtebete. Urtez urte luzagarria, baldin eta aldeek salaketarik egiten ez badute. </t>
    </r>
    <r>
      <rPr>
        <sz val="10"/>
        <rFont val="Arial"/>
        <family val="2"/>
      </rPr>
      <t xml:space="preserve">
Formalización: 30/06/2011
Un año. Prorrogable por períodos anuales salvo denuncia de las partes.</t>
    </r>
  </si>
  <si>
    <r>
      <t>Estatuko administrazioa (Industria, Energia eta Turismo ministerioko industriako eta enpresa txiki eta ertaineko zuzendaritza orokorraren bidez) eta Gipuzkoako Foru Aldundia.</t>
    </r>
    <r>
      <rPr>
        <sz val="10"/>
        <rFont val="Arial"/>
        <family val="2"/>
      </rPr>
      <t xml:space="preserve">
La administración general del estado, a través del Ministerio de Industria, Energía y Turismo (Dirección General de Industria y de la pequeña y mediana empresa) y la Diputacion Foral de Gipuzkoa.
</t>
    </r>
  </si>
  <si>
    <r>
      <t>Lankidetza hitzarmena, estatuko administrazioaren (Industria, Energia eta Turismo ministerioko industriako eta enpresa txiki eta ertaineko zuzendaritza orokorraren bidez) eta Gipuzkoako Foru Aldundiaren artekoa, Circe sarean sartuta dauden ekintzaileen arreta guneak ezartzekoa.</t>
    </r>
    <r>
      <rPr>
        <sz val="10"/>
        <rFont val="Arial"/>
        <family val="2"/>
      </rPr>
      <t xml:space="preserve">
Convenio de colaboración entre la administración general del estado, a través del Ministerio de Industria, Energía y Turismo (Dirección General de Industria y de la pequeña y mediana empresa) y la Diputacion Foral de Gipuzkoa para el establecimiento de puntos de atencion a la persona emprendedora (PAE) integrados en la red circe.
</t>
    </r>
  </si>
  <si>
    <r>
      <t>Formalizazioa: 2015/03/05
Sinadura egunetik aurrera bi urteko indarraldia izango du. Epe berdinerako luzatuta geldituko da, edozein aldek espresuki haren amaiera ohartarazten ez badu gutxienez epemuga iritsi baino hiru hilabete lehenago.</t>
    </r>
    <r>
      <rPr>
        <sz val="10"/>
        <rFont val="Arial"/>
        <family val="2"/>
      </rPr>
      <t xml:space="preserve">
Formalización: 05/03/2015
Desde la fecha de su firma estará vigente durante dos años; prorrogándose por iguales periodos salvo denuncia expresa de cualquiera de las partes con una antelación mínima de tres meses a la fecha de vencimiento del mismo.</t>
    </r>
  </si>
  <si>
    <r>
      <t>Ogasun eta Finantza Departamentua eta BIDEGI Gipuzkoako Azpiegituren Agentzia-Agencia Guipuzcoana de Infraestructuras SA.</t>
    </r>
    <r>
      <rPr>
        <sz val="10"/>
        <rFont val="Arial"/>
        <family val="2"/>
      </rPr>
      <t xml:space="preserve">
El Departamento de Hacienda y Finanzas y BIDEGI Gipuzkoako Azpiegituren Agentzia-Agencia Guipuzcoana de Infraestructuras S.A.
</t>
    </r>
  </si>
  <si>
    <r>
      <t>Ogasun eta Finantza Departamentua eta BIDEGI Gipuzkoako Azpiegituren Agentzia-Agencia Guipuzcoana de Infraestructuras SAren artean zerga informazioa emateko lankidetza Hitzarmena.</t>
    </r>
    <r>
      <rPr>
        <sz val="10"/>
        <rFont val="Arial"/>
        <family val="2"/>
      </rPr>
      <t xml:space="preserve">
Convenio de colaboración en materia de cesión de información tributaria, entre el Departamento de Hacienda y Finanzas y BIDEGI Gipuzkoako Azpiegituren Agentzia-Agencia Guipuzcoana de Infraestructuras S.A.
</t>
    </r>
  </si>
  <si>
    <r>
      <t>Formalizazioa: 2014/04/29
Sinatzen den unetik mugagabeko indarraldia izango du, bere babespeko informazio lagapenei dagokienez, beti ere informazio-hartzaileak lagapen horietako bakoitza ahalbidetzen duten eskuduntzei eta funtzioei bere gain eusten badie, eta salbu bietako edozeinek haren amaieraren gaztigua egiten badu gutxienez hiru hilabete lehenago ondoriorik gabe uzteko proposatzen den eguna baino.</t>
    </r>
    <r>
      <rPr>
        <sz val="10"/>
        <rFont val="Arial"/>
        <family val="2"/>
      </rPr>
      <t xml:space="preserve">
Formalización: 29/04/2014
Desde su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t>
    </r>
  </si>
  <si>
    <r>
      <t xml:space="preserve">Ogasun eta Finantza Departamentua eta Autoridad Territorial del Transporte de Gipuzkoa-Gipuzkoako Garraioiaren Lurralde Agintaritza. </t>
    </r>
    <r>
      <rPr>
        <sz val="10"/>
        <rFont val="Arial"/>
        <family val="2"/>
      </rPr>
      <t xml:space="preserve">
El Departamento de Hacienda y Finanzas y la Autoridad Territorial del Transporte de Gipuzkoa-Gipuzkoako Garraioiaren Lurralde Agintaritza.
</t>
    </r>
  </si>
  <si>
    <r>
      <t xml:space="preserve">Zerga informazioa emateko lankidetza hitzarmena, Ogasun eta Finantza Departamentuaren eta Autoridad Territorial del Transporte de Gipuzkoa-Gipuzkoako Garraioiaren Lurralde Agintaritzaren artean. </t>
    </r>
    <r>
      <rPr>
        <sz val="10"/>
        <rFont val="Arial"/>
        <family val="2"/>
      </rPr>
      <t xml:space="preserve">
Convenio de colaboración en materia de cesión de información tributaria, entre el Departamento de Hacienda y Finanzas y la Autoridad Territorial del Transporte de Gipuzkoa-Gipuzkoako Garraioiaren Lurralde Agintaritza.</t>
    </r>
  </si>
  <si>
    <r>
      <t>Formalizazioa: 2013/02/18
Sinatzen den unetik mugagabeko indarraldia izango du bere babespeko informazio lagapenei dagokienez, beti ere informazio-hartzaileak lagapen horietako bakoitza ahalbidetzen duten eskuduntzei eta funtzioei bere gain  eusten badie, eta salbu bietako edozeinek haren amaieraren gaztigua egiten badu gutxienez hiru hilabete lehenago ondoriorik gabe uzteko proposatzen den eguna baino.</t>
    </r>
    <r>
      <rPr>
        <sz val="10"/>
        <rFont val="Arial"/>
        <family val="2"/>
      </rPr>
      <t xml:space="preserve">
Formalización: 18/02/2013
.- Desde el momento de su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
</t>
    </r>
  </si>
  <si>
    <r>
      <t>Ogasun eta Finantza Departamentua eta Estatuko Enplegu-Zerbitzu Publikoa.</t>
    </r>
    <r>
      <rPr>
        <sz val="10"/>
        <rFont val="Arial"/>
        <family val="2"/>
      </rPr>
      <t xml:space="preserve">
Departamento de Hacienda y Finanzas y el Servicio Público de Empleo Estatal.
</t>
    </r>
  </si>
  <si>
    <r>
      <t>Ogasun eta Finantza Departamentuak eta Estatuko Enplegu-Zerbitzu Publikoak informazioa elkarri lagatzeko izenpetutako lankidetza hitzarmena.</t>
    </r>
    <r>
      <rPr>
        <sz val="10"/>
        <rFont val="Arial"/>
        <family val="2"/>
      </rPr>
      <t xml:space="preserve">
Convenio de colaboración en materia de cesión de información entre el Departamento de Hacienda y Finanzas y el Servicio Público de Empleo Estatal.
</t>
    </r>
  </si>
  <si>
    <r>
      <t>Formalizazioa: 2013/09/25
Sinatzen den unetik mugagabeko indarraldia izango du berak babesten dituen  informazio lagapenei dagokienez, beti ere lagapen-hartzaileak informazio-emate bakoitza ahalbidetzen duten eskumen eta funtzioei eusten badie, non eta bi aldeetako edozeinek ez duen hitzarmena aldez aurretik salatzen indarrik gabe utzi nahi den eguna baibo hiru hilabete lehenago.</t>
    </r>
    <r>
      <rPr>
        <sz val="10"/>
        <rFont val="Arial"/>
        <family val="2"/>
      </rPr>
      <t xml:space="preserve">
Formalización: 25/09/2013
Desde el momento de su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t>
    </r>
  </si>
  <si>
    <r>
      <t>Gipuzkoako  Foru Aldundia eta Eusko Jaurlaritza.</t>
    </r>
    <r>
      <rPr>
        <sz val="10"/>
        <rFont val="Arial"/>
        <family val="2"/>
      </rPr>
      <t xml:space="preserve">
La Diputación Foral de Gipuzkoa y el Gobierno Vasco.
</t>
    </r>
  </si>
  <si>
    <r>
      <t>Formalizazioa: 1998/12/22
Mugagabeko indarraldia, non eta bi aldeetako edozeinek ez duen hitzarmena aldez aurretik salatzen indarrik gabe utzi nahi den eguna baibo hiru hilabete lehenago.</t>
    </r>
    <r>
      <rPr>
        <sz val="10"/>
        <rFont val="Arial"/>
        <family val="2"/>
      </rPr>
      <t xml:space="preserve">
Formalización: 22/12/1998
Vigencia indefinida, salvo renuncia por cualquiera de las partes con un preaviso de tres meses a la fecha en que se proponga dejar sin efecto.</t>
    </r>
  </si>
  <si>
    <r>
      <t>Ogasun eta Finantza Departamentua eta Gipuzkoako Merkataritza, Industria eta Nabigazio Ganbera Ofiziala.</t>
    </r>
    <r>
      <rPr>
        <sz val="10"/>
        <rFont val="Arial"/>
        <family val="2"/>
      </rPr>
      <t xml:space="preserve">
Departamento de Hacienda y Finanzas y la Cámara Oficial de Comercio, Industria y Navegación de Gipuzkoa.
</t>
    </r>
  </si>
  <si>
    <r>
      <t>Zerga informazioa emateko lankidetza hitzarmena, Ogasun eta Finantza Departamentuaren eta Gipuzkoako Merkataritza, Industria eta Nabigazio Ganbera Ofizialaren artean.</t>
    </r>
    <r>
      <rPr>
        <sz val="10"/>
        <rFont val="Arial"/>
        <family val="2"/>
      </rPr>
      <t xml:space="preserve">
Convenio de colaboración en materia de cesión de información tributaria, entre el Departamento de Hacienda y Finanzas y la Cámara Oficial de Comercio, Industria y Navegación de Gipuzkoa.
</t>
    </r>
  </si>
  <si>
    <r>
      <t xml:space="preserve">Formalizazioa: 2013/04/08 
Sinatzen den unetik indarraldia mugagabea izango da, betiere informazio-hartzaileak informazio-emate bakoitza ahalbidetzen duten eskumen eta funtzioei eusten badie, non eta bi aldeetako edozeinek ez duen eskatzen hitzarmena bertan behera uztea indargabetzeko eguna baino hiru hilabete lehenago. </t>
    </r>
    <r>
      <rPr>
        <sz val="10"/>
        <rFont val="Arial"/>
        <family val="2"/>
      </rPr>
      <t xml:space="preserve">
Formalización: 08/04/2013
Desde el momento en que se suscriba tendrá vigencia indefinida, siempre que el cesionario mantenga las competencias y funciones que habiliten cada suministro, y salvo denuncia por cualquiera de las partes con un preaviso de tres meses a la fecha en que se proponga dejar sin efecto.</t>
    </r>
  </si>
  <si>
    <r>
      <t>Gipuzkoako Foru Aldundiko Ogasun eta Finantza Departamentua, Espainiako Abokatutzaren Kontseilu Orokorra eta Gipuzkoako Abokatuen Elkargoa.</t>
    </r>
    <r>
      <rPr>
        <sz val="10"/>
        <rFont val="Arial"/>
        <family val="2"/>
      </rPr>
      <t xml:space="preserve">
Departamento de Hacienda y Finanzas de la Diputación Foral de Gipuzkoa y el Consejo General de la Abogacía Española y el ilustre Colegio de Abogados de Gipuzkoa.
</t>
    </r>
  </si>
  <si>
    <r>
      <t>Gipuzkoako Foru Aldundiko Ogasun eta Finantza Departamentuak, Espainiako Abokatutzaren Kontseilu Orokorrak eta Gipuzkoako Abokatuen Elkargoak adostutako lankidetza hitzarmena, doako laguntza juridikoko prozeduretan zerga informazioa lagatzeko.</t>
    </r>
    <r>
      <rPr>
        <sz val="10"/>
        <rFont val="Arial"/>
        <family val="2"/>
      </rPr>
      <t xml:space="preserve">
Convenio de colaboración entre el Departamento de Hacienda y Finanzas de la Diputación Foral de Gipuzkoa y el Consejo General de la Abogacía Española y el ilustre Colegio de Abogados de Gipuzkoa para la cesión de información de carácter tributario en los procedimientos de asistencia jurídica gratuita.
</t>
    </r>
  </si>
  <si>
    <r>
      <t>Formalizazioa: 2013/06/20
Hasiera batean, 2013ko abenduaren 31ra arte izango da indarrean, eta urtero berrituko da automatikoki, alderdietako edozeinek salatzen ez badu. Indarraldia amaitu baino gutxienez hilabete bat lehenago salatu behar da hitzarmena.</t>
    </r>
    <r>
      <rPr>
        <sz val="10"/>
        <rFont val="Arial"/>
        <family val="2"/>
      </rPr>
      <t xml:space="preserve">
Formalización: 20/06/2013
Vigencia inicial hasta el 31 de diciembre de 2013 y se renovará de manera automática anualmente salvo denuncia expresa de cualquiera de las partes. Dicha denuncia deberá realizarse, al menos, con un mes de antelación a la finalización del plazo de vigencia.</t>
    </r>
  </si>
  <si>
    <r>
      <t xml:space="preserve">Ogasun eta Finantza Departamentua eta Gizarte Segurantzako Institutu Nazionala. </t>
    </r>
    <r>
      <rPr>
        <sz val="10"/>
        <rFont val="Arial"/>
        <family val="2"/>
      </rPr>
      <t xml:space="preserve">
El Departamento de Hacienda y Finanzas y el Instituto Nacional de la Seguridad Social.
</t>
    </r>
  </si>
  <si>
    <r>
      <t xml:space="preserve">Zerga informazioa emateko lankidetza hitzarmena, Ogasun eta Finantza Departamentuaren eta Gizarte Segurantzako Institutu Nazionalaren artean. </t>
    </r>
    <r>
      <rPr>
        <sz val="10"/>
        <rFont val="Arial"/>
        <family val="2"/>
      </rPr>
      <t xml:space="preserve">
Convenio de colaboración en materia de cesión de información tributaria, entre el Departamento de Hacienda y Finanzas y el Instituto Nacional de la Seguridad Social.
</t>
    </r>
  </si>
  <si>
    <r>
      <t>Formalizazioa: 2012/05/14 
Sinatzen den unetik mugagabeko indarraldia izango du bere babespean egin informazio lagapenei dagokienez, beti ere informazio-hartzaileak lagapen horietako bakoitza ahalbidetzen duten eskuduntzei eta funtzioei bere gain  eusten badie, eta salbu bietako edozeinek haren amaieraren gaztigua egiten badu gutxienez hiru hilabete lehenago ondoriorik gabe uzteko proposatzen den eguna baino.</t>
    </r>
    <r>
      <rPr>
        <sz val="10"/>
        <rFont val="Arial"/>
        <family val="2"/>
      </rPr>
      <t xml:space="preserve">
Formalización: 14/05/2012
Desde el momento de su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t>
    </r>
  </si>
  <si>
    <r>
      <t xml:space="preserve">Ogasun eta Finantza Departamentua eta Itsasoko Gizarte Institutua. </t>
    </r>
    <r>
      <rPr>
        <sz val="10"/>
        <rFont val="Arial"/>
        <family val="2"/>
      </rPr>
      <t xml:space="preserve">
El Departamento de Hacienda y Finanzas y el Instituto Social de la Marina.
</t>
    </r>
  </si>
  <si>
    <r>
      <t xml:space="preserve">Zerga informazioa emateko lankidetza hitzarmena, Ogasun eta Finantza Departamentuaren eta Itsasoko Gizarte Institutuaren artean. </t>
    </r>
    <r>
      <rPr>
        <sz val="10"/>
        <rFont val="Arial"/>
        <family val="2"/>
      </rPr>
      <t xml:space="preserve">
Convenio de colaboración en materia de cesión de información tributaria, entre el Departamento de Hacienda y Finanzas y el Instituto Social de la Marina.
</t>
    </r>
  </si>
  <si>
    <r>
      <t>Formalizazioa: 2012/06/08 
Sinatzen den unetik mugagabeko indarraldia izango du bere babespean egin informazio lagapenei dagokienez, beti ere informazio-hartzaileak lagapen horietako bakoitza ahalbidetzen duten eskuduntzei eta funtzioei bere gain eusten badie, eta salbu bietako edozeinek haren amaieraren gaztigua egiten badu gutxienez hiru hilabete lehenago ondoriorik gabe uzteko proposatzen den eguna baino.</t>
    </r>
    <r>
      <rPr>
        <sz val="10"/>
        <rFont val="Arial"/>
        <family val="2"/>
      </rPr>
      <t xml:space="preserve">
Formalización: 08/06/2012
Desde el momento de su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
</t>
    </r>
  </si>
  <si>
    <r>
      <t xml:space="preserve">Ogasun eta Finantza Departamentua eta San Marcos-eko Mankomunitatea. </t>
    </r>
    <r>
      <rPr>
        <sz val="10"/>
        <rFont val="Arial"/>
        <family val="2"/>
      </rPr>
      <t xml:space="preserve">
El Departamento de Hacienda y Finanzas y la Mancomunidad de San Marcos.
</t>
    </r>
  </si>
  <si>
    <r>
      <t xml:space="preserve">Zerga informazioa emateko lankidetza hitzarmena, Ogasun eta Finantza Departamentuaren eta San Marcos-eko Mankomunitatearen artean. </t>
    </r>
    <r>
      <rPr>
        <sz val="10"/>
        <rFont val="Arial"/>
        <family val="2"/>
      </rPr>
      <t xml:space="preserve">
Convenio de colaboración en materia de cesión de información tributaria, entre el Departamento de Hacienda y Finanzas y la Mancomunidad de San Marcos.
</t>
    </r>
  </si>
  <si>
    <r>
      <t>Formalizazioa: 2011/11/22 
Sinatzen den unetik mugagabeko indarraldia izango du bere babespean egin informazio lagapenei dagokienez, beti ere informazio-hartzaileak lagapen horietako bakoitza ahalbidetzen duten eskuduntzei eta funtzioei bere gain eusten badie, eta salbu bietako edozeinek haren amaieraren gaztigua egiten badu gutxienez hiru hilabete lehenago ondoriorik gabe uzteko proposatzen den eguna baino.</t>
    </r>
    <r>
      <rPr>
        <sz val="10"/>
        <rFont val="Arial"/>
        <family val="2"/>
      </rPr>
      <t xml:space="preserve">
Formalización: 22/11/2011
Desde el momento de se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t>
    </r>
  </si>
  <si>
    <r>
      <t xml:space="preserve">Ogasun eta Finantza Departamentua eta Txingudiko Mankomunitatea. 
</t>
    </r>
    <r>
      <rPr>
        <sz val="10"/>
        <rFont val="Arial"/>
        <family val="2"/>
      </rPr>
      <t>El Departamento de Hacienda y Finanzas y la Mancomunidad de Txingudi.</t>
    </r>
  </si>
  <si>
    <r>
      <t xml:space="preserve">.- Zerga informazioa emateko lankidetza hitzarmena, Ogasun eta Finantza Departamentuaren eta Txingudi-ko Mankomunitatearen artean. 
</t>
    </r>
    <r>
      <rPr>
        <sz val="10"/>
        <rFont val="Arial"/>
        <family val="2"/>
      </rPr>
      <t>.- Convenio de colaboración en materia de cesión de información tributaria, entre el Departamento de Hacienda y Finanzas y la Mancomunidad de Txingudi.</t>
    </r>
  </si>
  <si>
    <r>
      <t xml:space="preserve">.- Formalizazioa: 2016/05/17 
.-Sinatzen den unetik mugagabeko indarraldia izango du bere babespean egin informazio lagapenei dagokienez, beti ere informazio-hartzaileak lagapen horietako bakoitza ahalbidetzen duten eskuduntzei eta funtzioei bere gain eusten badie, eta salbu bietako edozeinek haren amaieraren gaztigua egiten badu gutxienez hiru hilabete lehenago ondoriorik gabe uzteko proposatzen den eguna baino.
</t>
    </r>
    <r>
      <rPr>
        <sz val="10"/>
        <rFont val="Arial"/>
        <family val="2"/>
      </rPr>
      <t>.- Formalización: 17/05/2016
.- Desde el momento de se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t>
    </r>
  </si>
  <si>
    <r>
      <t>Gipuzkoako Foru Ogasuna eta Estatistikako Institutu Nazionala.</t>
    </r>
    <r>
      <rPr>
        <sz val="10"/>
        <rFont val="Arial"/>
        <family val="2"/>
      </rPr>
      <t xml:space="preserve">
La Hacienda Foral de Gipuzkoa y el Instituto Nacional de Estadística.
</t>
    </r>
  </si>
  <si>
    <r>
      <t xml:space="preserve">Gipuzkoako Foru Ogasunaren eta Estatistikako Institutu Nazionalaren arteko lankidetza hitzarmena, estatistikarako eta zerga ordainketarako behar den Informazioa elkarri emateko </t>
    </r>
    <r>
      <rPr>
        <sz val="10"/>
        <rFont val="Arial"/>
        <family val="2"/>
      </rPr>
      <t xml:space="preserve">
Convenio de colaboración entre la Hacienda Foral de Gipuzkoa y el Instituto Nacional de Estadística en materia de intercambio de información para fines estadísticos y tributarios.
</t>
    </r>
  </si>
  <si>
    <r>
      <t>Formalizazioa: 2015/02/06 
Mugagabea. Nolanahi ere, alderdiek hitzarmena salatu ahal izango dute, horretarako aski izango dute besteari idatziz jakinaraztea indarraldia amaitzea nahi duten eguna baino hiru hilabete lehenago.</t>
    </r>
    <r>
      <rPr>
        <sz val="10"/>
        <rFont val="Arial"/>
        <family val="2"/>
      </rPr>
      <t xml:space="preserve">
Formalización: 06/02/2015
Indefinida, si bien cualquiera de las partes podrá denunciarlo, poniéndolo en conocimiento de la otra, mediante escrito presentado al efecto, con tres meses de antelación a la fecha en que se desee poner fin a su vigencia.</t>
    </r>
  </si>
  <si>
    <r>
      <t>Arabako Foru Aldundia eta Gipuzkoako Foru Aldundia.</t>
    </r>
    <r>
      <rPr>
        <sz val="10"/>
        <rFont val="Arial"/>
        <family val="2"/>
      </rPr>
      <t xml:space="preserve">
La Diputación Foral de Álava y la Diputación Foral de Gipuzkoa. 
</t>
    </r>
  </si>
  <si>
    <r>
      <t>Arabako Foru Aldundiaren eta Gipuzkoako Foru Aldundiaren artean, zerga informazioa elkarri trukatzeko lankidetza hitzarmena.</t>
    </r>
    <r>
      <rPr>
        <sz val="10"/>
        <rFont val="Arial"/>
        <family val="2"/>
      </rPr>
      <t xml:space="preserve">
Convenio de colaboración entre la Diputación Foral de Álava y la Diputación Foral de Gipuzkoa para el intercambio de información con fines tributarios.
</t>
    </r>
  </si>
  <si>
    <r>
      <t>Formalizazioa: 2014/03/17 
Hasierako indarraldia urtebetekoa da, eta urtero automatikoki luzatuta geratuko da, betiere bere indarraldia amaitu aurreko hilabetean bi aldeetako batek salatzen ez badu.</t>
    </r>
    <r>
      <rPr>
        <sz val="10"/>
        <rFont val="Arial"/>
        <family val="2"/>
      </rPr>
      <t xml:space="preserve">
Formalización: 17/03/2014
Vigencia inicial de un año, renovándose de manera automática anualmente si ninguna de las partes lo denuncia durante el mes anterior a la finalización del plazo de vigencia.</t>
    </r>
  </si>
  <si>
    <r>
      <t>Bizkaiko Foru Aldundia eta Gipuzkoako Foru Aldundia.</t>
    </r>
    <r>
      <rPr>
        <sz val="10"/>
        <rFont val="Arial"/>
        <family val="2"/>
      </rPr>
      <t xml:space="preserve">
La Diputación Foral de Bizkaia y la Diputación Foral de Gipuzkoa.
</t>
    </r>
  </si>
  <si>
    <r>
      <t>Bizkaiko Foru Aldundiaren eta Gipuzkoako Foru Aldundiaren artean, zerga informazioa elkarri trukatzeko lankidetza hitzarmena.</t>
    </r>
    <r>
      <rPr>
        <sz val="10"/>
        <rFont val="Arial"/>
        <family val="2"/>
      </rPr>
      <t xml:space="preserve">
Convenio de colaboración entre la Diputación Foral de Bizkaia y la Diputación Foral de Gipuzkoa para el intercambio de información con fines tributarios.
</t>
    </r>
  </si>
  <si>
    <r>
      <t>Nafarroako Zerga Ogasuna eta Gipuzkoako Foru Aldundia.</t>
    </r>
    <r>
      <rPr>
        <sz val="10"/>
        <rFont val="Arial"/>
        <family val="2"/>
      </rPr>
      <t xml:space="preserve">
La Hacienda Tributaria de Navarra y la Diputación Foral de Gipuzkoa.
</t>
    </r>
  </si>
  <si>
    <r>
      <t>Nafarroako Zerga Ogasunaren eta Gipuzkoako Foru Aldundiaren artean, zerga informazioa elkarri trukatzeko lankidetza hitzarmena.</t>
    </r>
    <r>
      <rPr>
        <sz val="10"/>
        <rFont val="Arial"/>
        <family val="2"/>
      </rPr>
      <t xml:space="preserve">
Convenio de colaboración entre la Hacienda Tributaria de Navarra y la Diputación Foral de Gipuzkoa para el intercambio de información con fines tributarios.
</t>
    </r>
  </si>
  <si>
    <r>
      <t>Formalizazioa: 2014/03/21 
Hasierako indarraldia urtebetekoa da, eta urtero automatikoki luzatuta geratuko da, betiere bere indarraldia amaitu aurreko hilabetean bi aldeetako batek sala tzen ez badu.</t>
    </r>
    <r>
      <rPr>
        <sz val="10"/>
        <rFont val="Arial"/>
        <family val="2"/>
      </rPr>
      <t xml:space="preserve">
Formalización: 21/03/2014
Vigencia inicial de un año, renovándose de manera automática anualmente si ninguna de las partes lo denuncia durante el mes anterior a la finalización del plazo de vigencia.</t>
    </r>
  </si>
  <si>
    <r>
      <t>Gipuzkoako Foru Aldundiko Ogasun eta Finantza Departamentua eta "Gestora de Conciertos para la Contribución a los Servicios de Extinción de Incendios -A.I.E." entitatea.</t>
    </r>
    <r>
      <rPr>
        <sz val="10"/>
        <rFont val="Arial"/>
        <family val="2"/>
      </rPr>
      <t xml:space="preserve">
El Departamento de Hacienda y Finanzas de la Diputación Foral de Gipuzkoa y la Gestora de Conciertos para la Contribución a los Servicios de Extinción de Incendios - A.I.E.  
</t>
    </r>
  </si>
  <si>
    <r>
      <t>Gipuzkoako Foru Aldundiko Ogasun eta Finantza Departamentuaren eta "Gestora de Conciertos para la Contribución a los Servicios de Extinción de Incendios -A.I.E." entitatearen arteko lankidetza hitzarmena, suhiltzaile eta larrialdi zerbitzuen mantenimendurako tasa likidatu eta biltzeko.</t>
    </r>
    <r>
      <rPr>
        <sz val="10"/>
        <rFont val="Arial"/>
        <family val="2"/>
      </rPr>
      <t xml:space="preserve">
Convenio de colaboración entre el Departamento de Hacienda y Finanzas de la Diputación Foral de Gipuzkoa y la Gestora de Conciertos para la Contribución a los Servicios de Extinción de Incendios - A.I.E,  para la liquidación y recaudación de la tasa por el mantenimiento de servicios de prevención y extinción de incendios y emergencias.
</t>
    </r>
  </si>
  <si>
    <r>
      <t>Formalizazioa: 2014/07/01 
Urtebeteko indarraldia izango du, eta atzerako eraginez aplikatuko da  2014ko urtarrilaren 1etik aurrera. Tazituki luzatutzat joko da urtez urte, non eta aldeetako batek, urte bakoitza amaitu baino hiru hilabete lehenago gutxienez, ez duen adierazten hitzarmena bukatutzat eman nahi duela.</t>
    </r>
    <r>
      <rPr>
        <sz val="10"/>
        <rFont val="Arial"/>
        <family val="2"/>
      </rPr>
      <t xml:space="preserve"> 
Formalización: 01/07/2014
Vigente por el plazo de un año, con efecto retroactivo a partir del 1 de enero de 2014, el cual, se entenderá prorrogado tácitamente de año en año, salvo que cualquiera de las partes lo denuncie con al menos tres meses de antelación al término de cada anualidad.  </t>
    </r>
  </si>
  <si>
    <t>Gipuzkoako Parkeak Aldundiari baimena ematen dio doan erabili ditzan Donostiako saihesbideko kanalizazioa, bertan zuntz optikozko kable bat (64FO) jarri ahal izateko, eta Oriamendiko kanalizazioa, bertan zuntz optikoko beste kable bat jartzeko/ PCTG autoriza a DFG/GFA el uso con carácter gratuito para la instalación de un cable de fibra óptica [64FO] en un conducto en la CANALIZACIÓN VARIANTE DE SAN SEBASTIÁN, así como la instalación de otro tendido de fibra óptica en un conducto de la CANALIZACIÓN ORIAMENDI</t>
  </si>
  <si>
    <r>
      <t xml:space="preserve">Aita Menni Ospitalea </t>
    </r>
    <r>
      <rPr>
        <sz val="10"/>
        <color indexed="8"/>
        <rFont val="Arial"/>
        <family val="2"/>
      </rPr>
      <t>Centro Hospital Aita Menni</t>
    </r>
  </si>
  <si>
    <r>
      <rPr>
        <b/>
        <sz val="10"/>
        <rFont val="Arial"/>
        <family val="2"/>
      </rPr>
      <t>Bidasoa Egoitza eta Eguneko Zentroa</t>
    </r>
    <r>
      <rPr>
        <sz val="10"/>
        <rFont val="Arial"/>
        <family val="2"/>
      </rPr>
      <t xml:space="preserve"> / Residencia y Centro de día</t>
    </r>
  </si>
  <si>
    <r>
      <t>Mugagabea</t>
    </r>
    <r>
      <rPr>
        <sz val="8"/>
        <rFont val="Arial"/>
        <family val="2"/>
      </rPr>
      <t xml:space="preserve">
Indefinida</t>
    </r>
  </si>
  <si>
    <r>
      <t xml:space="preserve">2017ko 3.hiruhilabetean aldatutako hitzarmenak 
</t>
    </r>
    <r>
      <rPr>
        <sz val="10"/>
        <color indexed="62"/>
        <rFont val="Arial"/>
        <family val="2"/>
      </rPr>
      <t xml:space="preserve"> Convenios modificados en el 3ºtrimestre del 2017</t>
    </r>
  </si>
  <si>
    <r>
      <t xml:space="preserve">2017ko 3.hiruhilabetean hitzartutako hitzarmen berriak
</t>
    </r>
    <r>
      <rPr>
        <sz val="10"/>
        <color indexed="62"/>
        <rFont val="Arial"/>
        <family val="2"/>
      </rPr>
      <t xml:space="preserve"> Convenios suscritos en el 3ºtrimestre del 2017</t>
    </r>
  </si>
  <si>
    <r>
      <t xml:space="preserve">Asociación red de apoyo a la inserción socio-laboral RAIS EUSKADI Elkartea
</t>
    </r>
    <r>
      <rPr>
        <sz val="10"/>
        <rFont val="Arial"/>
        <family val="2"/>
      </rPr>
      <t>Asociación red de apoyo a la inserción socio-laboral Rais Euskadi</t>
    </r>
  </si>
  <si>
    <r>
      <rPr>
        <b/>
        <sz val="10"/>
        <rFont val="Arial"/>
        <family val="2"/>
      </rPr>
      <t xml:space="preserve">Gizarte bazterketa egoeran edo arriskuan dauden pertsonei gizarteratze eta laneratze programak eskaintzea.
</t>
    </r>
    <r>
      <rPr>
        <sz val="10"/>
        <rFont val="Arial"/>
        <family val="2"/>
      </rPr>
      <t>Prestación de programas destinados a la inserción socio-laboral de personas que se encuentren en situación o riesgo de exclusión social.</t>
    </r>
  </si>
  <si>
    <r>
      <t xml:space="preserve">Fundación Hurkoa
</t>
    </r>
    <r>
      <rPr>
        <sz val="10"/>
        <rFont val="Arial"/>
        <family val="2"/>
      </rPr>
      <t>Fundación Hurkoa</t>
    </r>
  </si>
  <si>
    <r>
      <rPr>
        <b/>
        <sz val="10"/>
        <rFont val="Arial"/>
        <family val="2"/>
      </rPr>
      <t>Pertsona ezinduen edota ezintasun prozeduran dauden helduentzako tutoretza zerbitzua eskaintzea.</t>
    </r>
    <r>
      <rPr>
        <sz val="10"/>
        <rFont val="Arial"/>
        <family val="2"/>
      </rPr>
      <t xml:space="preserve">
Prestación del servicio de tutela para personas adultas incapacitadas judicialmente o en proceso de incapacitación.</t>
    </r>
  </si>
  <si>
    <r>
      <rPr>
        <b/>
        <sz val="10"/>
        <rFont val="Arial"/>
        <family val="2"/>
      </rPr>
      <t>Nuestra Sra. De las Mercedes Eguneko Zentroa</t>
    </r>
    <r>
      <rPr>
        <sz val="10"/>
        <rFont val="Arial"/>
        <family val="2"/>
      </rPr>
      <t xml:space="preserve"> / Centro de día Nuestra Señora de las Mercedes</t>
    </r>
  </si>
  <si>
    <r>
      <t>Eguneko Zentru  eta Egoitzetako erabiltzaile diren pertsonen lokalizazio goiztiarra eta  Arretarako larrialdi baliabideak ematea ostaturako, elikagaietarako, babeserako etab. halabeharrez instalazioetatik atera behar direnean.</t>
    </r>
    <r>
      <rPr>
        <sz val="10"/>
        <rFont val="Arial"/>
        <family val="2"/>
      </rPr>
      <t xml:space="preserve">
Localización temprana  de usuarios de Centros de día y Residencias y proporcionar  recursos de emergencia para la atención inmediata de albergue, sustento alimencicio, etc. cuando deban ser desalojadas por motivos de seguridad o por otras causas de fuerza mayor.</t>
    </r>
  </si>
  <si>
    <t>INDARREAN DAUDEN HITZARMENAK  /  CONVENIOS SUSCRITOS VIGENTES</t>
  </si>
  <si>
    <t>Kodea
Código</t>
  </si>
  <si>
    <t>Sinatzaileak
Partes firmantes</t>
  </si>
  <si>
    <t>Xedea 
Objeto</t>
  </si>
  <si>
    <t>Iraupena 
Duración</t>
  </si>
  <si>
    <t>Egindako aldaketak
Modificaciones realizadas</t>
  </si>
  <si>
    <t>Hitzartutako prestazioak
Prestaciones convenidas</t>
  </si>
  <si>
    <t>Prestazioak bete behar dituzten pertsonak
Sujetos obligados a la realización de la prestación</t>
  </si>
  <si>
    <t>Hitzartutako betebehar ekonomikoa
Obligaciones económicas convenidas</t>
  </si>
  <si>
    <t>GOBERNANTZAKO ETA GIZARTEAREKIKO KOMUNIKAZIOA / GOBERNANZA Y COMUNICACIÓN CON LA SOCIEDAD</t>
  </si>
  <si>
    <t xml:space="preserve">49 Erakunde / 49 Organismos: 1.eranskina / anexo 1  
</t>
  </si>
  <si>
    <t>Gipuzkoako Foru Aldundiarekin lankidetza beraien erregistroetan idatziak aurkezteko / Colaboración con la Diputación Foral de Gipuzkoa para la presentación de escritos en sus registros</t>
  </si>
  <si>
    <t>Lau urte eta automatikoki luzatzen dira lau urteka / Cuatro años prorrogados automáticamente por periodos de cuatro años</t>
  </si>
  <si>
    <t xml:space="preserve"> Erregistroari dagozkionak / Propias del registro</t>
  </si>
  <si>
    <t>Hitzarmeneko alderdiak / Partes convenidas (1.eranskina / anexo 1)</t>
  </si>
  <si>
    <t xml:space="preserve">Bizkaiko Foru Aldundia </t>
  </si>
  <si>
    <t>Suhiltzaile zerbitzuari buruzko lankidetza / Colaboración en materia de extinción de incendios</t>
  </si>
  <si>
    <t>Urte bateko iraunaldia eta automatikoki luzatu daiteke / Duración de un año y podrá prorrogarse automáticamente</t>
  </si>
  <si>
    <t>Suteak itzaltzeko eta salbamendurako zerbitzuen mobilizazio eta esku-hartzea koordinatzeko lurralde inguru mugakideetan /   Coordinar la movilización e intervención de los servicios de extinción de incendios y salvamento en zonas limítrofes a ambos Territorios.</t>
  </si>
  <si>
    <t>Hitzarmeneko alderdiak / Partes convenidas</t>
  </si>
  <si>
    <t>EUDEL (Hitzarmen markoa - Convenio marco)</t>
  </si>
  <si>
    <t>Gipuzkoako udalei informatika zerbitzuen eskaintza / Prestación de servicios informáticos a los ayuntamientos guipuzcoanos</t>
  </si>
  <si>
    <t>Urte bat eta alderdiren batek espresuki salatzen ez badu, automatikoki beste horrenbesteko denboraldirako luzatzen da / Anual y, salvo denuncia expresa de alguna de las partes, se entiende automáticamente prorrogado por iguales periodos de tiempo</t>
  </si>
  <si>
    <t>L.H.ko toki erakundeei  informatika zerbitzuak eskaini eta ematea / Ofrecer y prestar servicios informáticos por medio de IZFE, S.A. a entes locales del T.H.</t>
  </si>
  <si>
    <t>GFA eta L.H.ko toki erakundeak / DFG y entes locales del T.H.</t>
  </si>
  <si>
    <t>Hamaikagarren klausularen arabera / De acuerdo con la cláusula undécima</t>
  </si>
  <si>
    <t>Arabako, Bizkaiko eta Gipuzkoako foru aldundiak eta IVAP / Diputaciones forales de Alava, de Bizkaia y de Gipuzkoa y el IVAP</t>
  </si>
  <si>
    <t xml:space="preserve">Prestakuntza koordinatzeko lantaldearen eraketa, eginkizuna eta segimendua / Constitución, actividad y seguimiento del grupo de trabajo para la coordinación de la formación </t>
  </si>
  <si>
    <t>Ez du epemugarik / Indefinido</t>
  </si>
  <si>
    <t>Langile publikoaren prestakuntzaren koordinazioa / coordinación  de la formación de empleados públicos</t>
  </si>
  <si>
    <t>Gipuzkoako Batzar Nagusiak eta  IZFE, S.A. / Juntas Generales de Gipuzkoa e IZFE, S.A.</t>
  </si>
  <si>
    <t>Miramongo eraikineko funtzionamenduko gastu orokorrak banatzea / Distribución de gastos comunes de funcionamiento en el edificio Miramón</t>
  </si>
  <si>
    <t>Hitzarmeneko eranskinaren arabera / Según anexo del Convenio</t>
  </si>
  <si>
    <t>Eusko Jaurlaritza / Gobierno Vasco</t>
  </si>
  <si>
    <t>Larrialdiak kudeatzeko lankidetza / Colaboración en la gestión de emergencias</t>
  </si>
  <si>
    <t>Luzapen automatikoa urte naturalka / Prórroga automática por años naturales</t>
  </si>
  <si>
    <t>Larrialdiak koordinatzeko zentroen arteko interkonexio iraunkorra modernizatzea, ahalbideratuz  komunikazioen partekatzea / Modernización de la interconexión permanente entre los Centros de Coordinación de Emergencias que permita compartir las comunicaciones</t>
  </si>
  <si>
    <t>Gipuzkoako toki entitateak eta haien menpeko entitateak, eta
foru sektore publikokoak (147) / Entidades locales, los entes dependientes de ellas,
así como las entidades del sector público foral (147): 2.eranskina / anexo 2</t>
  </si>
  <si>
    <t>Gipuzkoako Foru Aldundiaren eskuratze zentralizatuko sistemari, Foru Kontratazioen Zentralari atxikitzea / Adhesión al sistema de adquisición centralizada, Central de Contratación Foral de la Diputación Foral de Gipuzkoa</t>
  </si>
  <si>
    <t xml:space="preserve">Indarraldi mugagabea  / Vigencia indefinida </t>
  </si>
  <si>
    <t>Foru Kontratazioen Zentralaren bitartez zehazten diren ondasun, zerbitzu eta hornidurak kontratatu ahal izango dira Foru Aldundiak egiten dituen esparru akordioetan ezarritako baldintzetan eta prezioetan / Contratar los bienes, servicios o suministros que se determinen a través de la Central de Contratación Foral, en las condiciones y precios vigentes en los acuerdos marco celebrados por la Diputación Foral</t>
  </si>
  <si>
    <t>Hitzarmeneko alderdiak / Partes convenidas (2.eranskina / anexo 2)</t>
  </si>
  <si>
    <t xml:space="preserve">Euskal Herriko Zuzenbide Historikoa eta Autonomikoa aztertzeko Fundazioa / Fundación para el estudio del Derecho Histórico y Autonómico de Vasconia (FEDHAV) </t>
  </si>
  <si>
    <t>Foru eta autonomi araubidearen eta, bereziki, Gipuzkoako Lurralde Historikokoaren ezagutzan sakontzea /  Profundizar en el conocimiento del régimen foral y autonómico y, especialmente, del Territorio Histórico de Gipuzkoa.</t>
  </si>
  <si>
    <t>Urtebeteko eta urtero luzagarria / Un año, pudiendo ser objeto de prórroga anual</t>
  </si>
  <si>
    <t>Hitzarmenaren berrikuspena, Foru Aldundiaren diru laguntzen araudira egokitze aldera (2011) / Revisión del citado convenio para adaptarlo a la normativa foral de subvenciones (2011)</t>
  </si>
  <si>
    <t>20.000 euro 2105an (diru laguntza) / 20.000 euros en 2015 (subvención)</t>
  </si>
  <si>
    <t>Polizia eta Larrialdietako Euskal Akademia / Academia Vasca de Policía y Emergencias</t>
  </si>
  <si>
    <t>Suhiltzaile Zerbitzuko langileak trebatzea / Formación del personal del Servicio de Bomberos</t>
  </si>
  <si>
    <t>Urtebete eta urtebeteko epealdika luzatuko da automatikoki / Un año y se prorrogará automáticamente por períodos de un año</t>
  </si>
  <si>
    <t>Hitzarmeneko bosgarren klasularen arabera / De acuerdo con la estipulación quinta del Convenio</t>
  </si>
  <si>
    <t xml:space="preserve">11 Unibertsitate / 11 Universidades: 3.eranskina / anexo 3 </t>
  </si>
  <si>
    <t>Unibertsitateko ikasleek Gipuzkoako Foru Aldundiko lan zentroetan egingo dituzten praktika akademikoen baldintzak arautzea / Regular los términos en que se desarrollarán las prácticas académicas del alumnado de la Universidad en los centros de trabajo de la Diputación Foral de Gipuzkoa</t>
  </si>
  <si>
    <t>Unibertsitateko ikasleek Gipuzkoako Foru Aldundian praktika akademikoak egiteko lankidetza / Colaboración para prácticas académicas del alumnado universitario en la Diputación Foral de Gipuzkoa</t>
  </si>
  <si>
    <t>Hitzarmeneko alderdiak / Partes convenidas (3.eranskina / anexo 3)</t>
  </si>
  <si>
    <t>Praktiketako ikasleari GFAren aldetik ikasketerako laguntza ordaintzea / Abono, por parte de la DFG, al alumnado de la bolsa o ayuda al estudio</t>
  </si>
  <si>
    <t>31 Lanbide Heziketako Zentroak / 31 Centros de Formación Profesional: 4.eranskina / anexo 4</t>
  </si>
  <si>
    <t>Lanbide Heziketako prestakuntza zikloetako ikasleek Gipuzkoako Foru Aldundian egingo duten lantokiko prestakuntza moduluaren baldintzak arautzea / Regular los términos en que se desarrollará el módulo de formación en centro de trabajo del alumnado de ciclos formativos de Formación Profesional en la DFG</t>
  </si>
  <si>
    <t>Lanbide Heziketako prestakuntza zikloetako ikasleek Gipuzkoako Foru Aldundian praktika akademikoak egiteko lankidetza / Colaboración para prácticas académicas del alumnado de los ciclos formativos de Formación Profesional en la Diputación Foral de Gipuzkoa</t>
  </si>
  <si>
    <t>Hitzarmeneko alderdiak / Partes convenidas (4.eranskina / anexo 4)</t>
  </si>
  <si>
    <t>Puntu.Eus FUNDAZIOA</t>
  </si>
  <si>
    <t>.EUS Domeninuaren Aitzindariak eskatutako .EUS Domeinu-izen Aitzindaria, Erregistro Orokorra hasi baino lehen, erregistratu eta erabiltzeko baldintzak erregulatzea / Regular las condiciones para el registro y uso del Nombre de Dominio Pionero .EUS solicitado por el Pionero del Dominio .EUS, antes del comienzo del Registro General.</t>
  </si>
  <si>
    <t>GIPUZKOA.EUS Domeinu-izen Aitzindaria erregistratu eta erabiltzeko eskubidea / Derecho de registrar y utilizar el siguiente Nombre de Dominio Pionero  GIPUZKOA.EUS</t>
  </si>
  <si>
    <t>3.000 euro (Ekarpen Finantzarioa) / 3.000 euros (Aportación Financiera)</t>
  </si>
  <si>
    <t>IZENPE, S.A.</t>
  </si>
  <si>
    <t>GFAren eta IZENPEren artean  ziurtapen eta sinadura elektronikoak eman ahal izateko harremanak zehaztea / Establecer el marco de relaciones entre la DFG e IZENPE en materia de certificación y firma electrónica</t>
  </si>
  <si>
    <t>GFAren eta IZENPEren artean  ziurtapen eta sinadura elektronikoak eman ahal izateko harremanak zehaztea / Establecer el marco de relaciones entre la DFG e IZENPE en materia de certificación y forma electrónica</t>
  </si>
  <si>
    <t>Eranskinean zehaztutako zenbatekoak /Tarifas especificadas en el Anexo</t>
  </si>
  <si>
    <t>ITELAZPI S.A.</t>
  </si>
  <si>
    <t xml:space="preserve">TETRA zerbitzuak emateko berariazko hitzarmena / Convenio específico de prestación de servicios TETRA </t>
  </si>
  <si>
    <t>Lau urteko indarraldia du. Luzagarria urteko epeak jarriz / Cuatro años de vigencia, prorrogable por periodos anuales</t>
  </si>
  <si>
    <t>Regular las condiciones particulares por las que se planifica, implanta y opera una Red de Radiocomunicaciones soportado sobre la tecnologia TETRA  y la prestación de un Servicio de Radiocomunicaciones Digitales / TETRA teknologian oinarritzen den Irrati-komunikazio sarearen plangintza, ezarpena eta eragikera arautzea eta Irrati-komunikazio Digitalen Zerbitzua eskaintzea</t>
  </si>
  <si>
    <t>Hitzarmeneko VII. Kapitulua / Capítulo VII del Convenio</t>
  </si>
  <si>
    <t xml:space="preserve">18 Erakunde / 18 Organismos: 5.eranskina / anexo 5 
</t>
  </si>
  <si>
    <t>GFA, udal eta Osakidetzaren arteko lankidetza erregimena ezartzea GILTZAGUNE izeneko proiektua burutzeko / Establecer el régimen de colaboración entre la DFG, los ayuntamientos y Osakidetza, para la ejecución del proyecto GILTZAGUNE</t>
  </si>
  <si>
    <t>Udalak: edukiontziak jartzea eta mantentzea. GFAk: edukiontzien horniketa eta edukiontzien giltzen sistema kudeatzea. Osakidetzak: giltzen kopien gastuak bere gain hartu eta beraien erabilera egokia bermatzea // Ayuntamiento: Colocación y mantenimiento de contenedores. DFG: suministro de contenedores y gestión de sistema de llaves. Osakidetza: asumir el coste de las copias de las llaves y su uso responsable.</t>
  </si>
  <si>
    <t>_</t>
  </si>
  <si>
    <t xml:space="preserve">Euskal Autonomia Erkidegoko Administrazioa eta Araba, Bizkaia eta Gipuzkoako Foru Aldundiak  / Administración Pública de la Comunidad Autónoma de Euskadi y Diputaciones Forales de Álava, Bizkaia y Gipuzkoa </t>
  </si>
  <si>
    <t xml:space="preserve">Zehaztapenak eta baldintza orokorrak zehaztea, batetik, EAEko Administrazioaren eta Foru Aldundien arteko informazio-trukea eta, batetik, Foru Aldundien artekoa egoteko. Halaber, Estatuko administrazioen eta Foru Aldundien arteko datu-bitartekotza egitea / Establecer los términos y condiciones generales para el intercambio de información entre la Administración de la CAE y las Diputaciones Forales y de éstas entre sí. Asimismo, la intermediación de datos entre las Administraciones Estatales y las Diputaciones Forales  </t>
  </si>
  <si>
    <t>Hiru urteko indarraldia du. Urtebeterako luzatuko da automatikoki / Tres años de vigencia, prorrogable automáticamente por periodos anuales</t>
  </si>
  <si>
    <t>Informazio-trukea / Intercambio de información</t>
  </si>
  <si>
    <t>Pirinio Atlantikoetako Departamenduko Kontseilua / Consejo Departamental de los Pirineos Atlánticos</t>
  </si>
  <si>
    <t xml:space="preserve">Gipuzkoako Foru Aldundia eta Pirinio Atlantikoetako Departamenduaren arteko lankidetza ezartzea, interes bereko ekintza bateratuak garatzeko / Implementar la cooperación entre la Diputación Foral de Gipuzkoa y el Departamento de los Pirineos Atlánticos, a fin de desarrollar acciones de interés común.  </t>
  </si>
  <si>
    <t xml:space="preserve">2020/12/31 arte / Hasta el 31/12/2020 </t>
  </si>
  <si>
    <t>Lankidetza ekintzak bultzatu eta orientatzea</t>
  </si>
  <si>
    <t xml:space="preserve">87 udal / 87 Ayuntamientos: 6.eranskina / anexo 6  
</t>
  </si>
  <si>
    <t xml:space="preserve">Lankidetza hitzarmena, udal erroldaren datuak egiaztatzeko / Convenio de colaboración en materia de comprobación de datos del padrón municipal </t>
  </si>
  <si>
    <t xml:space="preserve">Lau urte, gehienez ere lau urtera arte luzatu ahalko da (23) / Cuatro años, prorrogables por un máximo de cuatro años (23)
Urtebeteko indarraldia. Isilbidez urtez urte luzatuko da (64) / vigencia de un año, prorrogado automáticamente por periodos de un año (64)   </t>
  </si>
  <si>
    <t>Herritarren Partaidetzarako Foru Zuzendaritzak egiten dituen partaidetza prozesuetan parte hartzen dutenen erroldatzea begiratzea / Comprobación del empadronamiento de quienes tomen parte en los procesos participativos realizados desde la Dirección Foral para la Participación Ciudadana</t>
  </si>
  <si>
    <t>Hitzarmeneko alderdiak / Partes convenidas (6.eranskina / anexo 6)</t>
  </si>
  <si>
    <t>GFA eta IZENPE SAren arteko lankidetza arautzeko hitzarmena, identifikazioko bitarteko elektronikoak hedatzeko / Acuerdo regulador de la colaboración entre la DFG e IZENPE, S.A. para el despliegue de medios de identificación electrónicos</t>
  </si>
  <si>
    <t xml:space="preserve">Lau urte, gehienez ere lau urtera arte luzatu ahalko da / Cuatro años, prorrogables por un máximo de cuatro años </t>
  </si>
  <si>
    <t>Identifikazioko bitarteko elektronikoak hedatzea / Despliegue de medios de identificación electrónicos</t>
  </si>
  <si>
    <t>Unicef Euskal Herriko Batzordea / Unicef Comité País Vasco</t>
  </si>
  <si>
    <t xml:space="preserve">Gipuzkoako Foru Aldundiaren eta UNICEF Euskal Herriko Batzordearen arteko lankidetza hitzarmena, haurrek eta nerabeek udalerrietan parte hartzea sustatzeko  / Convenio de colaboración entre la Diputación Foral de Gipuzkoa y UNICEF Comité País Vasco para el fomento de la participación de la niñez y la adolescencia en la vida de las ciudades </t>
  </si>
  <si>
    <t>Urtebeteko iraunaldia eta automatikoki luza daiteke / Duración de un año y podrá prorrogarse automáticamente</t>
  </si>
  <si>
    <t>"Umeen Hiri Adiskideak" programa ezartzeko ekimenak / Iniciativas destinadas a la implantación del programa "Ciudades Amigas de la Infancia"</t>
  </si>
  <si>
    <r>
      <t xml:space="preserve">GOBERNANTZAKO ETA GIZARTEAREKIKO KOMUNIKAZIOA
</t>
    </r>
    <r>
      <rPr>
        <sz val="12"/>
        <rFont val="Arial"/>
        <family val="2"/>
      </rPr>
      <t>GOBERNANZA Y COMUNICACIÓN CON LA SOCIEDAD</t>
    </r>
  </si>
  <si>
    <t>KULTURA, TURISMO, GAZTERIA ETA KIROLA
CULTURA, TURISMO, JUVENTUD Y DEPORTE</t>
  </si>
  <si>
    <t>INDARREAN DAUDEN KUDEAKETA MANDATUAK  /  ENCOMIENDAS DE GESTIÓN VIGENTES</t>
  </si>
  <si>
    <r>
      <t>Kodea</t>
    </r>
    <r>
      <rPr>
        <sz val="9"/>
        <rFont val="Arial"/>
        <family val="2"/>
      </rPr>
      <t xml:space="preserve">
Código</t>
    </r>
  </si>
  <si>
    <r>
      <t>Aurrekontua</t>
    </r>
    <r>
      <rPr>
        <sz val="9"/>
        <rFont val="Arial"/>
        <family val="2"/>
      </rPr>
      <t xml:space="preserve">
Presupuesto</t>
    </r>
  </si>
  <si>
    <r>
      <t>Betebehar ekonomikoak</t>
    </r>
    <r>
      <rPr>
        <sz val="9"/>
        <rFont val="Arial"/>
        <family val="2"/>
      </rPr>
      <t xml:space="preserve">
Obligaciones económicas</t>
    </r>
  </si>
  <si>
    <r>
      <t>Egindako azpikontratuak</t>
    </r>
    <r>
      <rPr>
        <sz val="9"/>
        <rFont val="Arial"/>
        <family val="2"/>
      </rPr>
      <t xml:space="preserve">
Subcontrataciones que se realicen</t>
    </r>
  </si>
  <si>
    <r>
      <t>Eslepeindunak</t>
    </r>
    <r>
      <rPr>
        <sz val="9"/>
        <rFont val="Arial"/>
        <family val="2"/>
      </rPr>
      <t xml:space="preserve">
Adjudicatarias</t>
    </r>
  </si>
  <si>
    <r>
      <t>Esleitzeko prozedura</t>
    </r>
    <r>
      <rPr>
        <sz val="9"/>
        <rFont val="Arial"/>
        <family val="2"/>
      </rPr>
      <t xml:space="preserve">
Procedimiento de adjudicación</t>
    </r>
  </si>
  <si>
    <r>
      <t>Zenbatekoa</t>
    </r>
    <r>
      <rPr>
        <sz val="9"/>
        <rFont val="Arial"/>
        <family val="2"/>
      </rPr>
      <t xml:space="preserve">
Importe</t>
    </r>
  </si>
  <si>
    <r>
      <t>Une honetan ez daukate hitzarmenik.</t>
    </r>
    <r>
      <rPr>
        <sz val="10"/>
        <rFont val="Arial"/>
        <family val="2"/>
      </rPr>
      <t xml:space="preserve">
En la actualidad no tienen ningún convenio.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</si>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</sst>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Bai&quot;;&quot;Bai&quot;;&quot;Ez&quot;"/>
    <numFmt numFmtId="165" formatCode="&quot;Egiazkoa&quot;;&quot;Egiazkoa&quot;;&quot;Faltsua&quot;"/>
    <numFmt numFmtId="166" formatCode="&quot;Aktibatuta&quot;;&quot;Aktibatuta&quot;;&quot;Desaktibatuta&quot;"/>
    <numFmt numFmtId="167" formatCode="[$€-2]\ #,##0.00_);[Red]\([$€-2]\ #,##0.00\)"/>
    <numFmt numFmtId="168" formatCode="#,##0.00\ &quot;€&quot;"/>
    <numFmt numFmtId="169" formatCode="&quot;Sí&quot;;&quot;Sí&quot;;&quot;No&quot;"/>
    <numFmt numFmtId="170" formatCode="&quot;Verdadero&quot;;&quot;Verdadero&quot;;&quot;Falso&quot;"/>
    <numFmt numFmtId="171" formatCode="&quot;Activado&quot;;&quot;Activado&quot;;&quot;Desactivado&quot;"/>
    <numFmt numFmtId="172" formatCode="[$-C0A]dddd\,\ dd&quot; de &quot;mmmm&quot; de &quot;yyyy"/>
    <numFmt numFmtId="173" formatCode="yyyy/mm/dd"/>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 &quot;Pts&quot;;\-#,##0\ &quot;Pts&quot;"/>
    <numFmt numFmtId="191" formatCode="#,##0\ &quot;Pts&quot;;[Red]\-#,##0\ &quot;Pts&quot;"/>
    <numFmt numFmtId="192" formatCode="#,##0.00\ &quot;Pts&quot;;\-#,##0.00\ &quot;Pts&quot;"/>
    <numFmt numFmtId="193" formatCode="#,##0.00\ &quot;Pts&quot;;[Red]\-#,##0.00\ &quot;Pts&quot;"/>
    <numFmt numFmtId="194" formatCode="_-* #,##0\ &quot;Pts&quot;_-;\-* #,##0\ &quot;Pts&quot;_-;_-* &quot;-&quot;\ &quot;Pts&quot;_-;_-@_-"/>
    <numFmt numFmtId="195" formatCode="_-* #,##0\ _P_t_s_-;\-* #,##0\ _P_t_s_-;_-* &quot;-&quot;\ _P_t_s_-;_-@_-"/>
    <numFmt numFmtId="196" formatCode="_-* #,##0.00\ &quot;Pts&quot;_-;\-* #,##0.00\ &quot;Pts&quot;_-;_-* &quot;-&quot;??\ &quot;Pts&quot;_-;_-@_-"/>
    <numFmt numFmtId="197" formatCode="_-* #,##0.00\ _P_t_s_-;\-* #,##0.00\ _P_t_s_-;_-* &quot;-&quot;??\ _P_t_s_-;_-@_-"/>
    <numFmt numFmtId="198" formatCode="m/d;@"/>
    <numFmt numFmtId="199" formatCode="yyyy/m/d;@"/>
    <numFmt numFmtId="200" formatCode="yy/mm/dd;@"/>
    <numFmt numFmtId="201" formatCode="#,##0\ _€"/>
    <numFmt numFmtId="202" formatCode="#,##0.00\ \"/>
    <numFmt numFmtId="203" formatCode="#,##0\ &quot;€&quot;"/>
    <numFmt numFmtId="204" formatCode="#,##0.00[$₮-450]"/>
    <numFmt numFmtId="205" formatCode="_-* #,##0.0\ &quot;€&quot;_-;\-* #,##0.0\ &quot;€&quot;_-;_-* &quot;-&quot;??\ &quot;€&quot;_-;_-@_-"/>
    <numFmt numFmtId="206" formatCode="_-* #,##0\ &quot;€&quot;_-;\-* #,##0\ &quot;€&quot;_-;_-* &quot;-&quot;??\ &quot;€&quot;_-;_-@_-"/>
    <numFmt numFmtId="207" formatCode="&quot;##&quot;"/>
    <numFmt numFmtId="208" formatCode="##"/>
    <numFmt numFmtId="209" formatCode="0.00000"/>
    <numFmt numFmtId="210" formatCode="0.0000"/>
    <numFmt numFmtId="211" formatCode="0.000"/>
    <numFmt numFmtId="212" formatCode="0.0"/>
    <numFmt numFmtId="213" formatCode="#,##0.000"/>
    <numFmt numFmtId="214" formatCode="#,##0.0000"/>
    <numFmt numFmtId="215" formatCode="#,##0.0"/>
    <numFmt numFmtId="216" formatCode="_-* #,##0.0\ _P_t_s_-;\-* #,##0.0\ _P_t_s_-;_-* &quot;-&quot;??\ _P_t_s_-;_-@_-"/>
    <numFmt numFmtId="217" formatCode="_-* #,##0\ _P_t_s_-;\-* #,##0\ _P_t_s_-;_-* &quot;-&quot;??\ _P_t_s_-;_-@_-"/>
    <numFmt numFmtId="218" formatCode="#,##0.00\ _€"/>
    <numFmt numFmtId="219" formatCode="#,##0.0\ _€"/>
  </numFmts>
  <fonts count="57">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sz val="7"/>
      <name val="Times New Roman"/>
      <family val="1"/>
    </font>
    <font>
      <b/>
      <sz val="10"/>
      <color indexed="8"/>
      <name val="Arial"/>
      <family val="2"/>
    </font>
    <font>
      <b/>
      <sz val="11"/>
      <name val="Arial"/>
      <family val="2"/>
    </font>
    <font>
      <strik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
      <name val="Arial"/>
      <family val="2"/>
    </font>
    <font>
      <sz val="12"/>
      <name val="Arial"/>
      <family val="2"/>
    </font>
    <font>
      <b/>
      <sz val="12"/>
      <name val="Arial"/>
      <family val="2"/>
    </font>
    <font>
      <sz val="10"/>
      <color indexed="10"/>
      <name val="Arial"/>
      <family val="2"/>
    </font>
    <font>
      <sz val="10"/>
      <color indexed="62"/>
      <name val="Arial"/>
      <family val="2"/>
    </font>
    <font>
      <sz val="10"/>
      <color indexed="63"/>
      <name val="Arial"/>
      <family val="2"/>
    </font>
    <font>
      <b/>
      <sz val="10"/>
      <color indexed="62"/>
      <name val="Arial"/>
      <family val="2"/>
    </font>
    <font>
      <b/>
      <sz val="8"/>
      <name val="Tahoma"/>
      <family val="2"/>
    </font>
    <font>
      <sz val="8"/>
      <name val="Tahoma"/>
      <family val="2"/>
    </font>
    <font>
      <b/>
      <u val="single"/>
      <sz val="10"/>
      <name val="Arial"/>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0"/>
        <bgColor indexed="64"/>
      </patternFill>
    </fill>
    <fill>
      <patternFill patternType="solid">
        <fgColor theme="3" tint="0.5999900102615356"/>
        <bgColor indexed="64"/>
      </patternFill>
    </fill>
    <fill>
      <patternFill patternType="solid">
        <fgColor theme="6" tint="0.5999600291252136"/>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s>
  <borders count="6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thin"/>
    </border>
    <border>
      <left style="medium"/>
      <right style="medium"/>
      <top style="medium"/>
      <bottom style="medium"/>
    </border>
    <border>
      <left style="medium"/>
      <right style="medium"/>
      <top style="thin"/>
      <bottom style="thin"/>
    </border>
    <border>
      <left style="medium"/>
      <right style="medium"/>
      <top>
        <color indexed="63"/>
      </top>
      <bottom style="medium"/>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color indexed="63"/>
      </left>
      <right>
        <color indexed="63"/>
      </right>
      <top>
        <color indexed="63"/>
      </top>
      <bottom style="thin"/>
    </border>
    <border>
      <left style="medium"/>
      <right style="medium"/>
      <top style="thin"/>
      <bottom>
        <color indexed="63"/>
      </bottom>
    </border>
    <border>
      <left style="thin"/>
      <right style="thin"/>
      <top style="thin"/>
      <bottom style="thin"/>
    </border>
    <border>
      <left style="medium"/>
      <right style="medium"/>
      <top style="medium"/>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thin">
        <color indexed="22"/>
      </right>
      <top style="thin">
        <color indexed="22"/>
      </top>
      <bottom style="thin">
        <color indexed="22"/>
      </bottom>
    </border>
    <border>
      <left>
        <color indexed="63"/>
      </left>
      <right>
        <color indexed="63"/>
      </right>
      <top style="medium"/>
      <bottom>
        <color indexed="63"/>
      </bottom>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medium"/>
    </border>
    <border>
      <left style="medium"/>
      <right style="thin"/>
      <top style="thin"/>
      <bottom style="thin"/>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medium"/>
      <right/>
      <top/>
      <bottom/>
    </border>
    <border>
      <left/>
      <right style="thin"/>
      <top style="medium"/>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0" fontId="43" fillId="0" borderId="2" applyNumberFormat="0" applyFill="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44" fillId="0" borderId="3" applyNumberFormat="0" applyFill="0" applyAlignment="0" applyProtection="0"/>
    <xf numFmtId="0" fontId="44" fillId="0" borderId="0" applyNumberFormat="0" applyFill="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4" fillId="30"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45" fillId="0" borderId="0" applyNumberFormat="0" applyFill="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3" fillId="0" borderId="0" applyNumberFormat="0" applyFill="0" applyBorder="0" applyAlignment="0" applyProtection="0"/>
    <xf numFmtId="0" fontId="15" fillId="22" borderId="0" applyNumberFormat="0" applyBorder="0" applyAlignment="0" applyProtection="0"/>
    <xf numFmtId="0" fontId="16" fillId="40" borderId="4" applyNumberFormat="0" applyAlignment="0" applyProtection="0"/>
    <xf numFmtId="0" fontId="17" fillId="41" borderId="5" applyNumberFormat="0" applyAlignment="0" applyProtection="0"/>
    <xf numFmtId="0" fontId="18" fillId="0" borderId="6" applyNumberFormat="0" applyFill="0" applyAlignment="0" applyProtection="0"/>
    <xf numFmtId="0" fontId="46" fillId="42" borderId="7"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46" borderId="0" applyNumberFormat="0" applyBorder="0" applyAlignment="0" applyProtection="0"/>
    <xf numFmtId="0" fontId="20" fillId="25" borderId="4" applyNumberFormat="0" applyAlignment="0" applyProtection="0"/>
    <xf numFmtId="0" fontId="47" fillId="0" borderId="8" applyNumberFormat="0" applyFill="0" applyAlignment="0" applyProtection="0"/>
    <xf numFmtId="44" fontId="0" fillId="0" borderId="0" applyFont="0" applyFill="0" applyBorder="0" applyAlignment="0" applyProtection="0"/>
    <xf numFmtId="0" fontId="48" fillId="47" borderId="0" applyNumberFormat="0" applyBorder="0" applyAlignment="0" applyProtection="0"/>
    <xf numFmtId="0" fontId="49" fillId="0" borderId="9" applyNumberFormat="0" applyFill="0" applyAlignment="0" applyProtection="0"/>
    <xf numFmtId="0" fontId="2" fillId="0" borderId="0" applyNumberFormat="0" applyFill="0" applyBorder="0" applyAlignment="0" applyProtection="0"/>
    <xf numFmtId="0" fontId="21" fillId="21" borderId="0" applyNumberFormat="0" applyBorder="0" applyAlignment="0" applyProtection="0"/>
    <xf numFmtId="0" fontId="50" fillId="48" borderId="10" applyNumberFormat="0" applyAlignment="0" applyProtection="0"/>
    <xf numFmtId="0" fontId="51" fillId="48" borderId="1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9" borderId="0" applyNumberFormat="0" applyBorder="0" applyAlignment="0" applyProtection="0"/>
    <xf numFmtId="0" fontId="52" fillId="50"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51" borderId="12" applyNumberFormat="0" applyFont="0" applyAlignment="0" applyProtection="0"/>
    <xf numFmtId="0" fontId="0" fillId="52" borderId="13" applyNumberFormat="0" applyFont="0" applyAlignment="0" applyProtection="0"/>
    <xf numFmtId="0" fontId="53" fillId="0" borderId="0" applyNumberFormat="0" applyFill="0" applyBorder="0" applyAlignment="0" applyProtection="0"/>
    <xf numFmtId="0" fontId="54" fillId="53" borderId="0" applyNumberFormat="0" applyBorder="0" applyAlignment="0" applyProtection="0"/>
    <xf numFmtId="0" fontId="23" fillId="40" borderId="14" applyNumberFormat="0" applyAlignment="0" applyProtection="0"/>
    <xf numFmtId="0" fontId="55" fillId="54" borderId="11"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5" applyNumberFormat="0" applyFill="0" applyAlignment="0" applyProtection="0"/>
    <xf numFmtId="0" fontId="28" fillId="0" borderId="16" applyNumberFormat="0" applyFill="0" applyAlignment="0" applyProtection="0"/>
    <xf numFmtId="0" fontId="19" fillId="0" borderId="17" applyNumberFormat="0" applyFill="0" applyAlignment="0" applyProtection="0"/>
    <xf numFmtId="0" fontId="56" fillId="0" borderId="0" applyNumberFormat="0" applyFill="0" applyBorder="0" applyAlignment="0" applyProtection="0"/>
    <xf numFmtId="0" fontId="29" fillId="0" borderId="18" applyNumberFormat="0" applyFill="0" applyAlignment="0" applyProtection="0"/>
  </cellStyleXfs>
  <cellXfs count="399">
    <xf numFmtId="0" fontId="0" fillId="0" borderId="0" xfId="0" applyAlignment="1">
      <alignment/>
    </xf>
    <xf numFmtId="0" fontId="1" fillId="0" borderId="0" xfId="0" applyFont="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Fill="1" applyBorder="1" applyAlignment="1">
      <alignment vertical="center" wrapText="1"/>
    </xf>
    <xf numFmtId="0" fontId="0" fillId="0" borderId="0" xfId="0" applyBorder="1" applyAlignment="1">
      <alignment/>
    </xf>
    <xf numFmtId="0" fontId="0" fillId="0" borderId="19" xfId="0" applyBorder="1" applyAlignment="1">
      <alignment/>
    </xf>
    <xf numFmtId="0" fontId="0" fillId="0" borderId="20" xfId="0" applyFont="1" applyBorder="1" applyAlignment="1">
      <alignment vertical="top" wrapText="1"/>
    </xf>
    <xf numFmtId="0" fontId="0" fillId="0" borderId="21" xfId="0" applyBorder="1" applyAlignment="1">
      <alignment/>
    </xf>
    <xf numFmtId="0" fontId="0" fillId="0" borderId="22" xfId="0" applyFont="1" applyBorder="1" applyAlignment="1">
      <alignment vertical="top" wrapText="1"/>
    </xf>
    <xf numFmtId="0" fontId="0" fillId="0" borderId="23" xfId="0" applyBorder="1" applyAlignment="1">
      <alignment/>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0" fontId="5" fillId="0" borderId="26" xfId="0" applyFont="1" applyFill="1" applyBorder="1" applyAlignment="1">
      <alignment vertical="center" wrapText="1"/>
    </xf>
    <xf numFmtId="0" fontId="0" fillId="0" borderId="21" xfId="0" applyFont="1" applyBorder="1" applyAlignment="1">
      <alignment/>
    </xf>
    <xf numFmtId="0" fontId="8" fillId="0" borderId="0" xfId="0" applyFont="1" applyAlignment="1">
      <alignment horizontal="left"/>
    </xf>
    <xf numFmtId="0" fontId="0" fillId="0" borderId="23" xfId="0" applyFont="1" applyFill="1" applyBorder="1" applyAlignment="1">
      <alignment vertical="top" wrapText="1"/>
    </xf>
    <xf numFmtId="0" fontId="0" fillId="0" borderId="19" xfId="0" applyFont="1" applyBorder="1" applyAlignment="1">
      <alignment/>
    </xf>
    <xf numFmtId="0" fontId="0" fillId="0" borderId="21" xfId="0" applyFont="1" applyBorder="1" applyAlignment="1">
      <alignment/>
    </xf>
    <xf numFmtId="0" fontId="0" fillId="0" borderId="27" xfId="0" applyFont="1" applyBorder="1" applyAlignment="1">
      <alignment/>
    </xf>
    <xf numFmtId="0" fontId="0" fillId="0" borderId="28" xfId="0" applyFont="1" applyBorder="1" applyAlignment="1">
      <alignment/>
    </xf>
    <xf numFmtId="0" fontId="4" fillId="25" borderId="20" xfId="0" applyFont="1" applyFill="1" applyBorder="1" applyAlignment="1">
      <alignment horizontal="center"/>
    </xf>
    <xf numFmtId="0" fontId="4" fillId="25" borderId="29" xfId="0" applyFont="1" applyFill="1" applyBorder="1" applyAlignment="1">
      <alignment horizontal="center" wrapText="1"/>
    </xf>
    <xf numFmtId="0" fontId="0" fillId="0" borderId="21" xfId="0" applyFont="1" applyBorder="1" applyAlignment="1">
      <alignment vertical="top" wrapText="1"/>
    </xf>
    <xf numFmtId="0" fontId="8" fillId="0" borderId="21" xfId="0" applyFont="1" applyBorder="1" applyAlignment="1">
      <alignment horizontal="left" indent="4"/>
    </xf>
    <xf numFmtId="0" fontId="9" fillId="0" borderId="21" xfId="0" applyFont="1" applyBorder="1" applyAlignment="1">
      <alignment horizontal="left" indent="4"/>
    </xf>
    <xf numFmtId="0" fontId="8" fillId="0" borderId="23" xfId="0" applyFont="1" applyBorder="1" applyAlignment="1">
      <alignment horizontal="left" indent="4"/>
    </xf>
    <xf numFmtId="0" fontId="5" fillId="0" borderId="20" xfId="0" applyFont="1" applyFill="1" applyBorder="1" applyAlignment="1">
      <alignment vertical="top" wrapText="1"/>
    </xf>
    <xf numFmtId="0" fontId="0" fillId="0" borderId="0" xfId="0" applyFill="1" applyAlignment="1">
      <alignment/>
    </xf>
    <xf numFmtId="0" fontId="5" fillId="0" borderId="22" xfId="0" applyFont="1" applyFill="1" applyBorder="1" applyAlignment="1">
      <alignment vertical="top" wrapText="1"/>
    </xf>
    <xf numFmtId="0" fontId="0" fillId="0" borderId="0" xfId="0" applyAlignment="1">
      <alignment vertical="center"/>
    </xf>
    <xf numFmtId="0" fontId="0" fillId="0" borderId="0" xfId="0" applyFont="1" applyFill="1" applyBorder="1" applyAlignment="1">
      <alignment vertical="center" wrapText="1"/>
    </xf>
    <xf numFmtId="0" fontId="0" fillId="0" borderId="0" xfId="0" applyBorder="1" applyAlignment="1">
      <alignment vertical="center"/>
    </xf>
    <xf numFmtId="0" fontId="0" fillId="0" borderId="0" xfId="0" applyAlignment="1">
      <alignment horizontal="center"/>
    </xf>
    <xf numFmtId="0" fontId="0" fillId="0" borderId="0" xfId="0" applyAlignment="1">
      <alignment horizontal="left"/>
    </xf>
    <xf numFmtId="0" fontId="6" fillId="0" borderId="20" xfId="0" applyFont="1" applyFill="1" applyBorder="1" applyAlignment="1">
      <alignment vertical="center" wrapText="1"/>
    </xf>
    <xf numFmtId="0" fontId="6" fillId="0" borderId="20" xfId="0" applyFont="1" applyFill="1" applyBorder="1" applyAlignment="1">
      <alignment horizontal="center" vertical="center" wrapText="1"/>
    </xf>
    <xf numFmtId="0" fontId="11" fillId="0" borderId="0" xfId="0" applyFont="1" applyAlignment="1">
      <alignment vertical="center"/>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wrapText="1"/>
    </xf>
    <xf numFmtId="0" fontId="12"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4" fillId="0" borderId="32" xfId="0" applyFont="1" applyFill="1" applyBorder="1" applyAlignment="1">
      <alignment horizontal="left" vertical="center" wrapText="1"/>
    </xf>
    <xf numFmtId="0" fontId="0" fillId="0" borderId="0" xfId="0" applyFont="1" applyBorder="1" applyAlignment="1">
      <alignment horizontal="center" vertical="center" wrapText="1"/>
    </xf>
    <xf numFmtId="49" fontId="0" fillId="0" borderId="19" xfId="0" applyNumberFormat="1" applyBorder="1" applyAlignment="1">
      <alignment horizontal="center" vertical="center"/>
    </xf>
    <xf numFmtId="49" fontId="0" fillId="0" borderId="21" xfId="0" applyNumberFormat="1" applyBorder="1" applyAlignment="1">
      <alignment horizontal="center" vertical="center"/>
    </xf>
    <xf numFmtId="49" fontId="0" fillId="0" borderId="23" xfId="0" applyNumberFormat="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4" xfId="0" applyFont="1" applyFill="1" applyBorder="1" applyAlignment="1">
      <alignment vertical="center" wrapText="1"/>
    </xf>
    <xf numFmtId="0" fontId="0" fillId="0" borderId="34" xfId="0" applyBorder="1" applyAlignment="1">
      <alignment vertical="center" wrapText="1"/>
    </xf>
    <xf numFmtId="0" fontId="0" fillId="0" borderId="34" xfId="0" applyBorder="1" applyAlignment="1">
      <alignment horizontal="left" vertical="center"/>
    </xf>
    <xf numFmtId="0" fontId="0" fillId="0" borderId="35" xfId="0" applyFont="1" applyFill="1" applyBorder="1" applyAlignment="1">
      <alignment vertical="center" wrapText="1"/>
    </xf>
    <xf numFmtId="0" fontId="6" fillId="0" borderId="36" xfId="0" applyFont="1" applyFill="1" applyBorder="1" applyAlignment="1">
      <alignment horizontal="center" wrapText="1"/>
    </xf>
    <xf numFmtId="0" fontId="0" fillId="0" borderId="28" xfId="0" applyFont="1" applyBorder="1" applyAlignment="1">
      <alignment vertical="center" wrapText="1"/>
    </xf>
    <xf numFmtId="0" fontId="0" fillId="0" borderId="0" xfId="0" applyFont="1" applyBorder="1" applyAlignment="1">
      <alignment vertical="center" wrapText="1"/>
    </xf>
    <xf numFmtId="173" fontId="8" fillId="0" borderId="37" xfId="93" applyNumberFormat="1" applyFont="1" applyFill="1" applyBorder="1" applyAlignment="1">
      <alignment horizontal="right" wrapText="1"/>
      <protection/>
    </xf>
    <xf numFmtId="0" fontId="30" fillId="0" borderId="0" xfId="0" applyFont="1" applyAlignment="1">
      <alignment horizontal="center" vertical="center" wrapText="1"/>
    </xf>
    <xf numFmtId="0" fontId="0" fillId="0" borderId="0" xfId="0" applyAlignment="1">
      <alignment vertical="center" wrapText="1"/>
    </xf>
    <xf numFmtId="0" fontId="1" fillId="0" borderId="38" xfId="0" applyFont="1" applyFill="1" applyBorder="1" applyAlignment="1">
      <alignment vertical="center" wrapText="1"/>
    </xf>
    <xf numFmtId="0" fontId="32" fillId="26" borderId="29" xfId="0" applyFont="1" applyFill="1" applyBorder="1" applyAlignment="1">
      <alignment horizontal="left" vertical="center" wrapText="1"/>
    </xf>
    <xf numFmtId="0" fontId="32" fillId="0" borderId="39" xfId="0" applyFont="1" applyBorder="1" applyAlignment="1">
      <alignment horizontal="center" vertical="center" wrapText="1"/>
    </xf>
    <xf numFmtId="0" fontId="0" fillId="0" borderId="0" xfId="0" applyFont="1" applyAlignment="1">
      <alignment vertical="center" wrapText="1"/>
    </xf>
    <xf numFmtId="0" fontId="32" fillId="0" borderId="0" xfId="0" applyFont="1" applyFill="1" applyBorder="1" applyAlignment="1">
      <alignment vertical="center" wrapText="1"/>
    </xf>
    <xf numFmtId="0" fontId="31" fillId="0" borderId="0" xfId="0" applyFont="1" applyAlignment="1">
      <alignment vertical="center" wrapText="1"/>
    </xf>
    <xf numFmtId="0" fontId="32" fillId="22" borderId="40" xfId="0" applyFont="1" applyFill="1" applyBorder="1" applyAlignment="1">
      <alignment horizontal="left" vertical="center" wrapText="1"/>
    </xf>
    <xf numFmtId="0" fontId="32" fillId="22" borderId="41" xfId="0" applyFont="1" applyFill="1" applyBorder="1" applyAlignment="1">
      <alignment horizontal="left" vertical="center" wrapText="1"/>
    </xf>
    <xf numFmtId="0" fontId="32" fillId="22" borderId="0" xfId="0" applyFont="1" applyFill="1" applyBorder="1" applyAlignment="1">
      <alignment horizontal="left" vertical="center" wrapText="1"/>
    </xf>
    <xf numFmtId="0" fontId="32" fillId="22" borderId="41" xfId="0" applyFont="1" applyFill="1" applyBorder="1" applyAlignment="1">
      <alignment vertical="center" wrapText="1"/>
    </xf>
    <xf numFmtId="0" fontId="32" fillId="22" borderId="42" xfId="0" applyFont="1" applyFill="1" applyBorder="1" applyAlignment="1">
      <alignment horizontal="left" vertical="center" wrapText="1"/>
    </xf>
    <xf numFmtId="0" fontId="32" fillId="22" borderId="43" xfId="0" applyFont="1" applyFill="1" applyBorder="1" applyAlignment="1">
      <alignment vertical="center" wrapText="1"/>
    </xf>
    <xf numFmtId="0" fontId="32" fillId="22" borderId="44" xfId="0" applyFont="1" applyFill="1" applyBorder="1" applyAlignment="1">
      <alignment vertical="center" wrapText="1"/>
    </xf>
    <xf numFmtId="0" fontId="31" fillId="0" borderId="0" xfId="0" applyFont="1" applyAlignment="1">
      <alignment horizontal="left" vertical="center" wrapText="1"/>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0" fontId="31" fillId="0" borderId="0" xfId="0" applyFont="1" applyBorder="1" applyAlignment="1">
      <alignment vertical="center" wrapText="1"/>
    </xf>
    <xf numFmtId="0" fontId="0" fillId="0" borderId="0" xfId="0" applyFont="1" applyAlignment="1">
      <alignment vertical="center" wrapText="1"/>
    </xf>
    <xf numFmtId="0" fontId="33" fillId="0" borderId="0" xfId="0" applyFont="1" applyAlignment="1">
      <alignment vertical="center" wrapText="1"/>
    </xf>
    <xf numFmtId="0" fontId="32" fillId="22" borderId="42" xfId="0" applyFont="1" applyFill="1" applyBorder="1" applyAlignment="1">
      <alignment vertical="center" wrapText="1"/>
    </xf>
    <xf numFmtId="0" fontId="1" fillId="0" borderId="38" xfId="0" applyFont="1" applyFill="1" applyBorder="1" applyAlignment="1">
      <alignment horizontal="left" vertical="center" wrapText="1"/>
    </xf>
    <xf numFmtId="0" fontId="32" fillId="22" borderId="45" xfId="0" applyFont="1" applyFill="1" applyBorder="1" applyAlignment="1">
      <alignment horizontal="left" vertical="center" wrapText="1"/>
    </xf>
    <xf numFmtId="0" fontId="32" fillId="22" borderId="28" xfId="0" applyFont="1" applyFill="1" applyBorder="1" applyAlignment="1">
      <alignment horizontal="left" vertical="center" wrapText="1"/>
    </xf>
    <xf numFmtId="0" fontId="32" fillId="22" borderId="46" xfId="0" applyFont="1" applyFill="1" applyBorder="1" applyAlignment="1">
      <alignment horizontal="left" vertical="center" wrapText="1"/>
    </xf>
    <xf numFmtId="0" fontId="32" fillId="22" borderId="31" xfId="0" applyFont="1" applyFill="1" applyBorder="1" applyAlignment="1">
      <alignment horizontal="left" vertical="center" wrapText="1"/>
    </xf>
    <xf numFmtId="0" fontId="8" fillId="0" borderId="28" xfId="93" applyFont="1" applyFill="1" applyBorder="1" applyAlignment="1">
      <alignment horizontal="left" vertical="center" wrapText="1"/>
      <protection/>
    </xf>
    <xf numFmtId="0" fontId="0" fillId="0" borderId="0" xfId="0" applyFont="1" applyAlignment="1">
      <alignment horizontal="left" vertical="center" wrapText="1"/>
    </xf>
    <xf numFmtId="0" fontId="4" fillId="0" borderId="28" xfId="0" applyFont="1" applyBorder="1" applyAlignment="1">
      <alignment vertical="center" wrapText="1"/>
    </xf>
    <xf numFmtId="0" fontId="0" fillId="0" borderId="28" xfId="0" applyNumberFormat="1" applyFont="1" applyBorder="1" applyAlignment="1">
      <alignment horizontal="justify" vertical="center"/>
    </xf>
    <xf numFmtId="0" fontId="0" fillId="0" borderId="28" xfId="0" applyFont="1" applyBorder="1" applyAlignment="1">
      <alignment horizontal="left" vertical="center" wrapText="1"/>
    </xf>
    <xf numFmtId="0" fontId="0" fillId="0" borderId="28" xfId="93" applyFont="1" applyFill="1" applyBorder="1" applyAlignment="1">
      <alignment horizontal="left" vertical="center" wrapText="1"/>
      <protection/>
    </xf>
    <xf numFmtId="0" fontId="0" fillId="0" borderId="28" xfId="0" applyFont="1" applyBorder="1" applyAlignment="1">
      <alignment horizontal="justify" vertical="center"/>
    </xf>
    <xf numFmtId="0" fontId="6" fillId="22" borderId="40" xfId="0" applyFont="1" applyFill="1" applyBorder="1" applyAlignment="1">
      <alignment horizontal="left" vertical="center" wrapText="1"/>
    </xf>
    <xf numFmtId="0" fontId="6" fillId="22" borderId="41" xfId="0" applyFont="1" applyFill="1" applyBorder="1" applyAlignment="1">
      <alignment horizontal="left" vertical="center" wrapText="1"/>
    </xf>
    <xf numFmtId="0" fontId="6" fillId="22" borderId="0" xfId="0" applyFont="1" applyFill="1" applyBorder="1" applyAlignment="1">
      <alignment horizontal="left" vertical="center" wrapText="1"/>
    </xf>
    <xf numFmtId="0" fontId="6" fillId="22" borderId="42" xfId="0" applyFont="1" applyFill="1" applyBorder="1" applyAlignment="1">
      <alignment horizontal="left" vertical="center" wrapText="1"/>
    </xf>
    <xf numFmtId="0" fontId="1" fillId="0" borderId="0" xfId="0" applyFont="1" applyAlignment="1">
      <alignment vertical="center" wrapText="1"/>
    </xf>
    <xf numFmtId="0" fontId="0" fillId="0" borderId="47" xfId="0" applyFont="1" applyBorder="1" applyAlignment="1">
      <alignment horizontal="justify" vertical="center" wrapText="1"/>
    </xf>
    <xf numFmtId="0" fontId="32" fillId="0" borderId="32" xfId="0" applyFont="1" applyFill="1" applyBorder="1" applyAlignment="1">
      <alignment horizontal="center" vertical="center" wrapText="1"/>
    </xf>
    <xf numFmtId="0" fontId="34" fillId="0" borderId="0" xfId="0" applyFont="1" applyAlignment="1">
      <alignment vertical="center"/>
    </xf>
    <xf numFmtId="0" fontId="4" fillId="26" borderId="45" xfId="0" applyFont="1" applyFill="1" applyBorder="1" applyAlignment="1">
      <alignment vertical="center" wrapText="1"/>
    </xf>
    <xf numFmtId="0" fontId="4" fillId="26" borderId="28" xfId="0" applyFont="1" applyFill="1" applyBorder="1" applyAlignment="1">
      <alignment vertical="center" wrapText="1"/>
    </xf>
    <xf numFmtId="0" fontId="6" fillId="26" borderId="28" xfId="0" applyFont="1" applyFill="1" applyBorder="1" applyAlignment="1">
      <alignment horizontal="center" vertical="center" wrapText="1"/>
    </xf>
    <xf numFmtId="0" fontId="6" fillId="26" borderId="31" xfId="0" applyFont="1" applyFill="1" applyBorder="1" applyAlignment="1">
      <alignment horizontal="center" vertical="center" wrapText="1"/>
    </xf>
    <xf numFmtId="0" fontId="4" fillId="26" borderId="45" xfId="0" applyFont="1" applyFill="1" applyBorder="1" applyAlignment="1">
      <alignment horizontal="center" vertical="center" wrapText="1"/>
    </xf>
    <xf numFmtId="0" fontId="4" fillId="26" borderId="28" xfId="0" applyFont="1" applyFill="1" applyBorder="1" applyAlignment="1">
      <alignment horizontal="center" vertical="center" wrapText="1"/>
    </xf>
    <xf numFmtId="0" fontId="34" fillId="0" borderId="0" xfId="0" applyFont="1" applyFill="1" applyAlignment="1">
      <alignment vertical="center"/>
    </xf>
    <xf numFmtId="0" fontId="4" fillId="0" borderId="0" xfId="0" applyFont="1" applyBorder="1" applyAlignment="1">
      <alignment vertical="center" wrapText="1"/>
    </xf>
    <xf numFmtId="199" fontId="0" fillId="0" borderId="0" xfId="0" applyNumberFormat="1" applyFont="1" applyBorder="1" applyAlignment="1">
      <alignment vertical="center"/>
    </xf>
    <xf numFmtId="199" fontId="34" fillId="0" borderId="0" xfId="0" applyNumberFormat="1" applyFont="1" applyBorder="1" applyAlignment="1">
      <alignment vertical="center"/>
    </xf>
    <xf numFmtId="0" fontId="4" fillId="26" borderId="48" xfId="0" applyFont="1" applyFill="1" applyBorder="1" applyAlignment="1">
      <alignment horizontal="center" vertical="center" wrapText="1"/>
    </xf>
    <xf numFmtId="0" fontId="4" fillId="26" borderId="46" xfId="0" applyFont="1" applyFill="1" applyBorder="1" applyAlignment="1">
      <alignment horizontal="center" vertical="center" wrapText="1"/>
    </xf>
    <xf numFmtId="0" fontId="4" fillId="26" borderId="49" xfId="0" applyFont="1" applyFill="1" applyBorder="1" applyAlignment="1">
      <alignment horizontal="center" vertical="center" wrapText="1"/>
    </xf>
    <xf numFmtId="0" fontId="4" fillId="0" borderId="45" xfId="0" applyFont="1" applyBorder="1" applyAlignment="1">
      <alignment horizontal="justify" vertical="center" wrapText="1"/>
    </xf>
    <xf numFmtId="0" fontId="0" fillId="0" borderId="28" xfId="0" applyFont="1" applyBorder="1" applyAlignment="1">
      <alignment horizontal="justify" vertical="center" wrapText="1"/>
    </xf>
    <xf numFmtId="199" fontId="0" fillId="0" borderId="28" xfId="0" applyNumberFormat="1" applyFont="1" applyBorder="1" applyAlignment="1">
      <alignment vertical="center"/>
    </xf>
    <xf numFmtId="3" fontId="0" fillId="0" borderId="28" xfId="0" applyNumberFormat="1" applyFill="1" applyBorder="1" applyAlignment="1">
      <alignment vertical="center"/>
    </xf>
    <xf numFmtId="0" fontId="0" fillId="0" borderId="28" xfId="0" applyBorder="1" applyAlignment="1">
      <alignment horizontal="center" vertical="center"/>
    </xf>
    <xf numFmtId="0" fontId="0" fillId="0" borderId="31" xfId="0" applyBorder="1" applyAlignment="1">
      <alignment horizontal="center" vertical="center"/>
    </xf>
    <xf numFmtId="0" fontId="4" fillId="0" borderId="45" xfId="0" applyFont="1" applyFill="1" applyBorder="1" applyAlignment="1">
      <alignment horizontal="justify" vertical="center" wrapText="1"/>
    </xf>
    <xf numFmtId="0" fontId="0" fillId="0" borderId="28" xfId="0" applyFont="1" applyFill="1" applyBorder="1" applyAlignment="1">
      <alignment horizontal="justify" vertical="center" wrapText="1"/>
    </xf>
    <xf numFmtId="199" fontId="0" fillId="0" borderId="28" xfId="0" applyNumberFormat="1" applyFont="1" applyFill="1" applyBorder="1" applyAlignment="1">
      <alignment vertical="center"/>
    </xf>
    <xf numFmtId="0" fontId="0" fillId="0" borderId="0" xfId="0" applyFill="1" applyBorder="1" applyAlignment="1">
      <alignment vertical="center"/>
    </xf>
    <xf numFmtId="0" fontId="4" fillId="0" borderId="44" xfId="0" applyFont="1" applyBorder="1" applyAlignment="1">
      <alignment horizontal="justify" vertical="center" wrapText="1"/>
    </xf>
    <xf numFmtId="199" fontId="0" fillId="0" borderId="47" xfId="0" applyNumberFormat="1" applyFont="1" applyBorder="1" applyAlignment="1">
      <alignment vertical="center"/>
    </xf>
    <xf numFmtId="3" fontId="0" fillId="0" borderId="47" xfId="0" applyNumberFormat="1" applyFill="1" applyBorder="1" applyAlignment="1">
      <alignment vertical="center"/>
    </xf>
    <xf numFmtId="0" fontId="0" fillId="0" borderId="47" xfId="0" applyBorder="1" applyAlignment="1">
      <alignment horizontal="center" vertical="center"/>
    </xf>
    <xf numFmtId="0" fontId="0" fillId="0" borderId="32" xfId="0" applyBorder="1" applyAlignment="1">
      <alignment horizontal="center" vertical="center"/>
    </xf>
    <xf numFmtId="199" fontId="0" fillId="0" borderId="0" xfId="0" applyNumberFormat="1" applyFont="1" applyBorder="1" applyAlignment="1">
      <alignment horizontal="center" vertical="center"/>
    </xf>
    <xf numFmtId="0" fontId="0" fillId="0" borderId="0" xfId="0" applyFill="1" applyAlignment="1">
      <alignment vertical="center"/>
    </xf>
    <xf numFmtId="199" fontId="0" fillId="0" borderId="28" xfId="0" applyNumberFormat="1" applyFont="1" applyBorder="1" applyAlignment="1">
      <alignment vertical="center" wrapText="1"/>
    </xf>
    <xf numFmtId="0" fontId="0" fillId="0" borderId="28" xfId="0" applyBorder="1" applyAlignment="1">
      <alignment horizontal="right" vertical="center"/>
    </xf>
    <xf numFmtId="199" fontId="0" fillId="0" borderId="47" xfId="0" applyNumberFormat="1" applyFont="1" applyBorder="1" applyAlignment="1">
      <alignment vertical="center" wrapText="1"/>
    </xf>
    <xf numFmtId="0" fontId="0" fillId="0" borderId="47" xfId="0" applyBorder="1" applyAlignment="1">
      <alignment horizontal="right" vertical="center"/>
    </xf>
    <xf numFmtId="0" fontId="6" fillId="26" borderId="28" xfId="0" applyFont="1" applyFill="1" applyBorder="1" applyAlignment="1">
      <alignment horizontal="left" vertical="center" wrapText="1"/>
    </xf>
    <xf numFmtId="0" fontId="4" fillId="0" borderId="45" xfId="0" applyFont="1" applyBorder="1" applyAlignment="1">
      <alignment vertical="center" wrapText="1"/>
    </xf>
    <xf numFmtId="0" fontId="7" fillId="0" borderId="28" xfId="0" applyFont="1" applyBorder="1" applyAlignment="1">
      <alignment horizontal="right" vertical="center" wrapText="1"/>
    </xf>
    <xf numFmtId="0" fontId="0" fillId="0" borderId="0" xfId="0" applyFont="1" applyBorder="1" applyAlignment="1">
      <alignment horizontal="center" vertical="center" wrapText="1"/>
    </xf>
    <xf numFmtId="0" fontId="3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Font="1" applyAlignment="1">
      <alignment vertical="center"/>
    </xf>
    <xf numFmtId="0" fontId="36"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199" fontId="0" fillId="0" borderId="0" xfId="0" applyNumberFormat="1" applyFont="1" applyFill="1" applyBorder="1" applyAlignment="1">
      <alignment horizontal="right" vertical="center"/>
    </xf>
    <xf numFmtId="3" fontId="0" fillId="0" borderId="0" xfId="0" applyNumberFormat="1" applyFill="1" applyBorder="1" applyAlignment="1">
      <alignment vertical="center"/>
    </xf>
    <xf numFmtId="0" fontId="0" fillId="0" borderId="0" xfId="0" applyFill="1" applyBorder="1" applyAlignment="1">
      <alignment horizontal="center" vertical="center"/>
    </xf>
    <xf numFmtId="0" fontId="0" fillId="0" borderId="47" xfId="0" applyFont="1" applyBorder="1" applyAlignment="1">
      <alignment horizontal="center" vertical="center"/>
    </xf>
    <xf numFmtId="0" fontId="1" fillId="0" borderId="0" xfId="0" applyFont="1" applyAlignment="1">
      <alignment horizontal="left" vertical="center" wrapText="1"/>
    </xf>
    <xf numFmtId="6" fontId="0" fillId="0" borderId="50" xfId="0" applyNumberFormat="1" applyFont="1" applyBorder="1" applyAlignment="1">
      <alignment horizontal="center" vertical="center" wrapText="1"/>
    </xf>
    <xf numFmtId="0" fontId="0" fillId="0" borderId="0" xfId="0" applyFont="1" applyAlignment="1">
      <alignment horizontal="justify" vertical="center" wrapText="1"/>
    </xf>
    <xf numFmtId="0" fontId="0" fillId="0" borderId="28" xfId="0" applyNumberFormat="1" applyFont="1" applyBorder="1" applyAlignment="1">
      <alignment horizontal="justify" vertical="center" wrapText="1"/>
    </xf>
    <xf numFmtId="0" fontId="0" fillId="0" borderId="28" xfId="0" applyFont="1" applyFill="1" applyBorder="1" applyAlignment="1">
      <alignment horizontal="center" vertical="center" wrapText="1"/>
    </xf>
    <xf numFmtId="0" fontId="0" fillId="0" borderId="28" xfId="93" applyFont="1" applyFill="1" applyBorder="1" applyAlignment="1">
      <alignment horizontal="center" vertical="center" wrapText="1"/>
      <protection/>
    </xf>
    <xf numFmtId="6" fontId="0" fillId="0" borderId="31" xfId="0" applyNumberFormat="1" applyFont="1" applyBorder="1" applyAlignment="1">
      <alignment horizontal="center" vertical="center" wrapText="1"/>
    </xf>
    <xf numFmtId="0" fontId="10" fillId="0" borderId="28" xfId="93" applyFont="1" applyFill="1" applyBorder="1" applyAlignment="1">
      <alignment horizontal="left" vertical="top" wrapText="1"/>
      <protection/>
    </xf>
    <xf numFmtId="0" fontId="4" fillId="0" borderId="28" xfId="0" applyFont="1" applyBorder="1" applyAlignment="1">
      <alignment vertical="top" wrapText="1"/>
    </xf>
    <xf numFmtId="0" fontId="4" fillId="0" borderId="28" xfId="0" applyFont="1" applyBorder="1" applyAlignment="1">
      <alignment horizontal="justify" vertical="top" wrapText="1"/>
    </xf>
    <xf numFmtId="0" fontId="4" fillId="0" borderId="28" xfId="93" applyFont="1" applyFill="1" applyBorder="1" applyAlignment="1">
      <alignment horizontal="left" vertical="top" wrapText="1"/>
      <protection/>
    </xf>
    <xf numFmtId="6" fontId="4" fillId="0" borderId="28" xfId="0" applyNumberFormat="1" applyFont="1" applyBorder="1" applyAlignment="1">
      <alignment horizontal="justify" vertical="top" wrapText="1"/>
    </xf>
    <xf numFmtId="0" fontId="0" fillId="0" borderId="28" xfId="0" applyFont="1" applyBorder="1" applyAlignment="1">
      <alignment horizontal="justify" vertical="top" wrapText="1"/>
    </xf>
    <xf numFmtId="0" fontId="33" fillId="0" borderId="28" xfId="93" applyFont="1" applyFill="1" applyBorder="1" applyAlignment="1">
      <alignment horizontal="center" vertical="center" wrapText="1"/>
      <protection/>
    </xf>
    <xf numFmtId="0" fontId="33" fillId="0" borderId="0" xfId="0" applyFont="1" applyBorder="1" applyAlignment="1">
      <alignment vertical="center" wrapText="1"/>
    </xf>
    <xf numFmtId="0" fontId="0" fillId="0" borderId="0" xfId="0" applyFont="1" applyAlignment="1">
      <alignment horizontal="left" vertical="center" wrapText="1"/>
    </xf>
    <xf numFmtId="0" fontId="0" fillId="0" borderId="50" xfId="0" applyFont="1" applyBorder="1" applyAlignment="1">
      <alignment horizontal="justify" vertical="center" wrapText="1"/>
    </xf>
    <xf numFmtId="0" fontId="0" fillId="0" borderId="50" xfId="0" applyFont="1" applyBorder="1" applyAlignment="1">
      <alignment horizontal="center" vertical="center" wrapText="1"/>
    </xf>
    <xf numFmtId="0" fontId="0" fillId="0" borderId="28" xfId="0" applyFont="1" applyBorder="1" applyAlignment="1">
      <alignment horizontal="justify"/>
    </xf>
    <xf numFmtId="0" fontId="8" fillId="0" borderId="28" xfId="0" applyFont="1" applyBorder="1" applyAlignment="1">
      <alignment horizontal="justify"/>
    </xf>
    <xf numFmtId="14" fontId="0" fillId="0" borderId="28" xfId="0" applyNumberFormat="1" applyFont="1" applyFill="1" applyBorder="1" applyAlignment="1">
      <alignment horizontal="center" vertical="center" wrapText="1"/>
    </xf>
    <xf numFmtId="0" fontId="0" fillId="0" borderId="28" xfId="0" applyNumberFormat="1" applyFont="1" applyBorder="1" applyAlignment="1">
      <alignment vertical="center" wrapText="1"/>
    </xf>
    <xf numFmtId="0" fontId="4" fillId="0" borderId="43"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0" fillId="0" borderId="51"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45"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8" xfId="0" applyFont="1" applyFill="1" applyBorder="1" applyAlignment="1">
      <alignment horizontal="left" vertical="top" wrapText="1"/>
    </xf>
    <xf numFmtId="0" fontId="4" fillId="0" borderId="2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28" xfId="0" applyFont="1" applyFill="1" applyBorder="1" applyAlignment="1">
      <alignment vertical="center" wrapText="1"/>
    </xf>
    <xf numFmtId="0" fontId="0" fillId="0" borderId="48" xfId="0" applyFont="1" applyBorder="1" applyAlignment="1">
      <alignment horizontal="left" vertical="center" wrapText="1"/>
    </xf>
    <xf numFmtId="0" fontId="0" fillId="0" borderId="49" xfId="0" applyFont="1" applyBorder="1" applyAlignment="1">
      <alignment vertical="center" wrapText="1"/>
    </xf>
    <xf numFmtId="0" fontId="10" fillId="0" borderId="52" xfId="93" applyFont="1" applyFill="1" applyBorder="1" applyAlignment="1">
      <alignment horizontal="left" vertical="center" wrapText="1"/>
      <protection/>
    </xf>
    <xf numFmtId="0" fontId="10" fillId="0" borderId="53" xfId="93" applyFont="1" applyFill="1" applyBorder="1" applyAlignment="1">
      <alignment horizontal="left" vertical="center" wrapText="1"/>
      <protection/>
    </xf>
    <xf numFmtId="0" fontId="8" fillId="0" borderId="53" xfId="93" applyFont="1" applyFill="1" applyBorder="1" applyAlignment="1">
      <alignment horizontal="center" vertical="center" wrapText="1"/>
      <protection/>
    </xf>
    <xf numFmtId="0" fontId="0" fillId="0" borderId="54" xfId="93" applyFont="1" applyFill="1" applyBorder="1" applyAlignment="1">
      <alignment horizontal="center" vertical="center" wrapText="1"/>
      <protection/>
    </xf>
    <xf numFmtId="0" fontId="10" fillId="0" borderId="55" xfId="93" applyFont="1" applyFill="1" applyBorder="1" applyAlignment="1">
      <alignment horizontal="left" vertical="center" wrapText="1"/>
      <protection/>
    </xf>
    <xf numFmtId="0" fontId="4" fillId="55" borderId="45" xfId="0" applyFont="1" applyFill="1" applyBorder="1" applyAlignment="1">
      <alignment horizontal="left" vertical="center" wrapText="1"/>
    </xf>
    <xf numFmtId="0" fontId="4" fillId="55" borderId="28" xfId="0" applyFont="1" applyFill="1" applyBorder="1" applyAlignment="1">
      <alignment horizontal="left" vertical="center" wrapText="1"/>
    </xf>
    <xf numFmtId="0" fontId="0" fillId="55" borderId="28" xfId="0" applyFont="1" applyFill="1" applyBorder="1" applyAlignment="1">
      <alignment horizontal="left" vertical="center"/>
    </xf>
    <xf numFmtId="0" fontId="0" fillId="55" borderId="28" xfId="0" applyFont="1" applyFill="1" applyBorder="1" applyAlignment="1">
      <alignment horizontal="center" vertical="center"/>
    </xf>
    <xf numFmtId="199" fontId="0" fillId="55" borderId="28" xfId="0" applyNumberFormat="1" applyFont="1" applyFill="1" applyBorder="1" applyAlignment="1">
      <alignment horizontal="right" vertical="center"/>
    </xf>
    <xf numFmtId="3" fontId="0" fillId="55" borderId="28" xfId="0" applyNumberFormat="1" applyFill="1" applyBorder="1" applyAlignment="1">
      <alignment vertical="center"/>
    </xf>
    <xf numFmtId="0" fontId="0" fillId="55" borderId="28" xfId="0" applyFill="1" applyBorder="1" applyAlignment="1">
      <alignment horizontal="center" vertical="center"/>
    </xf>
    <xf numFmtId="0" fontId="0" fillId="55" borderId="28" xfId="0" applyFill="1" applyBorder="1" applyAlignment="1">
      <alignment vertical="center"/>
    </xf>
    <xf numFmtId="0" fontId="0" fillId="55" borderId="31" xfId="0" applyFill="1" applyBorder="1" applyAlignment="1">
      <alignment vertical="center"/>
    </xf>
    <xf numFmtId="0" fontId="0" fillId="55" borderId="28" xfId="0" applyFont="1" applyFill="1" applyBorder="1" applyAlignment="1">
      <alignment horizontal="left" vertical="center" wrapText="1"/>
    </xf>
    <xf numFmtId="0" fontId="0" fillId="55" borderId="28" xfId="0" applyFont="1" applyFill="1" applyBorder="1" applyAlignment="1">
      <alignment vertical="center"/>
    </xf>
    <xf numFmtId="3" fontId="0" fillId="55" borderId="28" xfId="0" applyNumberFormat="1" applyFont="1" applyFill="1" applyBorder="1" applyAlignment="1">
      <alignment vertical="center" wrapText="1"/>
    </xf>
    <xf numFmtId="0" fontId="4" fillId="55" borderId="45" xfId="0" applyFont="1" applyFill="1" applyBorder="1" applyAlignment="1">
      <alignment vertical="center" wrapText="1"/>
    </xf>
    <xf numFmtId="0" fontId="0" fillId="55" borderId="28" xfId="0" applyFill="1" applyBorder="1" applyAlignment="1">
      <alignment vertical="center" wrapText="1"/>
    </xf>
    <xf numFmtId="0" fontId="34" fillId="55" borderId="28" xfId="0" applyFont="1" applyFill="1" applyBorder="1" applyAlignment="1">
      <alignment vertical="center"/>
    </xf>
    <xf numFmtId="199" fontId="0" fillId="55" borderId="28" xfId="0" applyNumberFormat="1" applyFont="1" applyFill="1" applyBorder="1" applyAlignment="1">
      <alignment vertical="center"/>
    </xf>
    <xf numFmtId="0" fontId="0" fillId="55" borderId="28" xfId="0" applyFont="1" applyFill="1" applyBorder="1" applyAlignment="1">
      <alignment vertical="center" wrapText="1"/>
    </xf>
    <xf numFmtId="0" fontId="4" fillId="55" borderId="40" xfId="0" applyFont="1" applyFill="1" applyBorder="1" applyAlignment="1">
      <alignment vertical="center" wrapText="1"/>
    </xf>
    <xf numFmtId="3" fontId="0" fillId="55" borderId="28" xfId="0" applyNumberFormat="1" applyFill="1" applyBorder="1" applyAlignment="1">
      <alignment horizontal="right" vertical="center"/>
    </xf>
    <xf numFmtId="0" fontId="4" fillId="55" borderId="56" xfId="0" applyFont="1" applyFill="1" applyBorder="1" applyAlignment="1">
      <alignment vertical="center" wrapText="1"/>
    </xf>
    <xf numFmtId="0" fontId="4" fillId="55" borderId="57" xfId="0" applyFont="1" applyFill="1" applyBorder="1" applyAlignment="1">
      <alignment vertical="center" wrapText="1"/>
    </xf>
    <xf numFmtId="3" fontId="0" fillId="55" borderId="41" xfId="0" applyNumberFormat="1" applyFill="1" applyBorder="1" applyAlignment="1">
      <alignment vertical="center"/>
    </xf>
    <xf numFmtId="3" fontId="0" fillId="55" borderId="50" xfId="0" applyNumberFormat="1" applyFill="1" applyBorder="1" applyAlignment="1">
      <alignment vertical="center"/>
    </xf>
    <xf numFmtId="0" fontId="4" fillId="55" borderId="45" xfId="0" applyFont="1" applyFill="1" applyBorder="1" applyAlignment="1">
      <alignment horizontal="justify" vertical="center" wrapText="1"/>
    </xf>
    <xf numFmtId="0" fontId="0" fillId="55" borderId="28" xfId="0" applyFont="1" applyFill="1" applyBorder="1" applyAlignment="1">
      <alignment horizontal="justify" vertical="center" wrapText="1"/>
    </xf>
    <xf numFmtId="199" fontId="0" fillId="55" borderId="28" xfId="0" applyNumberFormat="1" applyFont="1" applyFill="1" applyBorder="1" applyAlignment="1">
      <alignment horizontal="center" vertical="center"/>
    </xf>
    <xf numFmtId="0" fontId="0" fillId="55" borderId="28" xfId="0" applyFill="1" applyBorder="1" applyAlignment="1">
      <alignment/>
    </xf>
    <xf numFmtId="0" fontId="0" fillId="55" borderId="31" xfId="0" applyFill="1" applyBorder="1" applyAlignment="1">
      <alignment/>
    </xf>
    <xf numFmtId="3" fontId="35" fillId="55" borderId="28" xfId="0" applyNumberFormat="1" applyFont="1" applyFill="1" applyBorder="1" applyAlignment="1">
      <alignment vertical="center"/>
    </xf>
    <xf numFmtId="0" fontId="0" fillId="55" borderId="31" xfId="0" applyFill="1" applyBorder="1" applyAlignment="1">
      <alignment horizontal="center" vertical="center"/>
    </xf>
    <xf numFmtId="0" fontId="4" fillId="55" borderId="44" xfId="0" applyFont="1" applyFill="1" applyBorder="1" applyAlignment="1">
      <alignment horizontal="left" vertical="center" wrapText="1"/>
    </xf>
    <xf numFmtId="0" fontId="0" fillId="55" borderId="47" xfId="0" applyFont="1" applyFill="1" applyBorder="1" applyAlignment="1">
      <alignment horizontal="left" vertical="center" wrapText="1"/>
    </xf>
    <xf numFmtId="0" fontId="0" fillId="55" borderId="47" xfId="0" applyFont="1" applyFill="1" applyBorder="1" applyAlignment="1">
      <alignment horizontal="left" vertical="center"/>
    </xf>
    <xf numFmtId="0" fontId="0" fillId="55" borderId="47" xfId="0" applyFont="1" applyFill="1" applyBorder="1" applyAlignment="1">
      <alignment horizontal="center" vertical="center"/>
    </xf>
    <xf numFmtId="199" fontId="0" fillId="55" borderId="47" xfId="0" applyNumberFormat="1" applyFont="1" applyFill="1" applyBorder="1" applyAlignment="1">
      <alignment horizontal="right" vertical="center"/>
    </xf>
    <xf numFmtId="3" fontId="0" fillId="55" borderId="47" xfId="0" applyNumberFormat="1" applyFill="1" applyBorder="1" applyAlignment="1">
      <alignment vertical="center"/>
    </xf>
    <xf numFmtId="0" fontId="0" fillId="55" borderId="47" xfId="0" applyFill="1" applyBorder="1" applyAlignment="1">
      <alignment horizontal="center" vertical="center"/>
    </xf>
    <xf numFmtId="0" fontId="0" fillId="55" borderId="47" xfId="0" applyFill="1" applyBorder="1" applyAlignment="1">
      <alignment vertical="center"/>
    </xf>
    <xf numFmtId="0" fontId="0" fillId="55" borderId="32" xfId="0" applyFill="1" applyBorder="1" applyAlignment="1">
      <alignment vertical="center"/>
    </xf>
    <xf numFmtId="0" fontId="4" fillId="55" borderId="44" xfId="0" applyFont="1" applyFill="1" applyBorder="1" applyAlignment="1">
      <alignment vertical="center" wrapText="1"/>
    </xf>
    <xf numFmtId="0" fontId="0" fillId="55" borderId="47" xfId="0" applyFont="1" applyFill="1" applyBorder="1" applyAlignment="1">
      <alignment vertical="center" wrapText="1"/>
    </xf>
    <xf numFmtId="199" fontId="1" fillId="55" borderId="47" xfId="0" applyNumberFormat="1" applyFont="1" applyFill="1" applyBorder="1" applyAlignment="1">
      <alignment horizontal="left" vertical="center" wrapText="1"/>
    </xf>
    <xf numFmtId="199" fontId="0" fillId="55" borderId="47" xfId="0" applyNumberFormat="1" applyFont="1" applyFill="1" applyBorder="1" applyAlignment="1">
      <alignment vertical="center"/>
    </xf>
    <xf numFmtId="199" fontId="0" fillId="55" borderId="47" xfId="0" applyNumberFormat="1" applyFont="1" applyFill="1" applyBorder="1" applyAlignment="1">
      <alignment horizontal="center" vertical="center" wrapText="1"/>
    </xf>
    <xf numFmtId="0" fontId="4" fillId="55" borderId="0" xfId="0" applyFont="1" applyFill="1" applyBorder="1" applyAlignment="1">
      <alignment horizontal="left" vertical="center" wrapText="1"/>
    </xf>
    <xf numFmtId="0" fontId="0" fillId="55" borderId="0" xfId="0" applyFont="1" applyFill="1" applyBorder="1" applyAlignment="1">
      <alignment horizontal="left" vertical="center" wrapText="1"/>
    </xf>
    <xf numFmtId="0" fontId="0" fillId="55" borderId="0" xfId="0" applyFont="1" applyFill="1" applyBorder="1" applyAlignment="1">
      <alignment horizontal="left" vertical="center"/>
    </xf>
    <xf numFmtId="0" fontId="0" fillId="55" borderId="0" xfId="0" applyFont="1" applyFill="1" applyBorder="1" applyAlignment="1">
      <alignment horizontal="center" vertical="center"/>
    </xf>
    <xf numFmtId="199" fontId="0" fillId="55" borderId="0" xfId="0" applyNumberFormat="1" applyFont="1" applyFill="1" applyBorder="1" applyAlignment="1">
      <alignment horizontal="right" vertical="center"/>
    </xf>
    <xf numFmtId="3" fontId="0" fillId="55" borderId="0" xfId="0" applyNumberFormat="1" applyFill="1" applyBorder="1" applyAlignment="1">
      <alignment vertical="center"/>
    </xf>
    <xf numFmtId="0" fontId="0" fillId="55" borderId="0" xfId="0" applyFill="1" applyBorder="1" applyAlignment="1">
      <alignment horizontal="center" vertical="center"/>
    </xf>
    <xf numFmtId="0" fontId="0" fillId="55" borderId="0" xfId="0" applyFill="1" applyBorder="1" applyAlignment="1">
      <alignment vertical="center"/>
    </xf>
    <xf numFmtId="0" fontId="4" fillId="55" borderId="0" xfId="0" applyFont="1" applyFill="1" applyBorder="1" applyAlignment="1">
      <alignment vertical="center" wrapText="1"/>
    </xf>
    <xf numFmtId="0" fontId="0" fillId="55" borderId="0" xfId="0" applyFont="1" applyFill="1" applyBorder="1" applyAlignment="1">
      <alignment vertical="center" wrapText="1"/>
    </xf>
    <xf numFmtId="199" fontId="0" fillId="55" borderId="0" xfId="0" applyNumberFormat="1" applyFont="1" applyFill="1" applyBorder="1" applyAlignment="1">
      <alignment horizontal="left" vertical="center" wrapText="1"/>
    </xf>
    <xf numFmtId="199" fontId="0" fillId="55" borderId="0" xfId="0" applyNumberFormat="1" applyFont="1" applyFill="1" applyBorder="1" applyAlignment="1">
      <alignment vertical="center"/>
    </xf>
    <xf numFmtId="199" fontId="0" fillId="55" borderId="0" xfId="0" applyNumberFormat="1" applyFont="1" applyFill="1" applyBorder="1" applyAlignment="1">
      <alignment horizontal="center" vertical="center" wrapText="1"/>
    </xf>
    <xf numFmtId="0" fontId="4" fillId="56" borderId="48" xfId="0" applyFont="1" applyFill="1" applyBorder="1" applyAlignment="1">
      <alignment vertical="center" wrapText="1"/>
    </xf>
    <xf numFmtId="0" fontId="4" fillId="56" borderId="46" xfId="0" applyFont="1" applyFill="1" applyBorder="1" applyAlignment="1">
      <alignment vertical="center" wrapText="1"/>
    </xf>
    <xf numFmtId="0" fontId="4" fillId="56" borderId="49" xfId="0" applyFont="1" applyFill="1" applyBorder="1" applyAlignment="1">
      <alignment vertical="center" wrapText="1"/>
    </xf>
    <xf numFmtId="0" fontId="4" fillId="55" borderId="28" xfId="0" applyFont="1" applyFill="1" applyBorder="1" applyAlignment="1">
      <alignment horizontal="justify" vertical="center" wrapText="1"/>
    </xf>
    <xf numFmtId="0" fontId="0" fillId="55" borderId="31" xfId="0" applyFont="1" applyFill="1" applyBorder="1" applyAlignment="1">
      <alignment horizontal="center" vertical="center"/>
    </xf>
    <xf numFmtId="0" fontId="4" fillId="55" borderId="44" xfId="0" applyFont="1" applyFill="1" applyBorder="1" applyAlignment="1">
      <alignment horizontal="justify" vertical="center" wrapText="1"/>
    </xf>
    <xf numFmtId="0" fontId="0" fillId="55" borderId="47" xfId="0" applyFont="1" applyFill="1" applyBorder="1" applyAlignment="1">
      <alignment horizontal="justify" vertical="center" wrapText="1"/>
    </xf>
    <xf numFmtId="3" fontId="0" fillId="55" borderId="47" xfId="0" applyNumberFormat="1" applyFill="1" applyBorder="1" applyAlignment="1">
      <alignment horizontal="right" vertical="center"/>
    </xf>
    <xf numFmtId="0" fontId="0" fillId="55" borderId="32" xfId="0" applyFill="1" applyBorder="1" applyAlignment="1">
      <alignment horizontal="center" vertical="center"/>
    </xf>
    <xf numFmtId="0" fontId="4" fillId="55" borderId="0" xfId="0" applyFont="1" applyFill="1" applyBorder="1" applyAlignment="1">
      <alignment horizontal="justify" vertical="center" wrapText="1"/>
    </xf>
    <xf numFmtId="0" fontId="0" fillId="55" borderId="0" xfId="0" applyFont="1" applyFill="1" applyBorder="1" applyAlignment="1">
      <alignment horizontal="justify" vertical="center" wrapText="1"/>
    </xf>
    <xf numFmtId="199" fontId="0" fillId="55" borderId="0" xfId="0" applyNumberFormat="1" applyFont="1" applyFill="1" applyBorder="1" applyAlignment="1">
      <alignment horizontal="center" vertical="center"/>
    </xf>
    <xf numFmtId="3" fontId="0" fillId="55" borderId="0" xfId="0" applyNumberFormat="1" applyFill="1" applyBorder="1" applyAlignment="1">
      <alignment horizontal="right" vertical="center"/>
    </xf>
    <xf numFmtId="0" fontId="34" fillId="55" borderId="0" xfId="0" applyFont="1" applyFill="1" applyBorder="1" applyAlignment="1">
      <alignment vertical="center" wrapText="1"/>
    </xf>
    <xf numFmtId="0" fontId="34" fillId="55" borderId="0" xfId="0" applyFont="1" applyFill="1" applyBorder="1" applyAlignment="1">
      <alignment vertical="center"/>
    </xf>
    <xf numFmtId="0" fontId="0" fillId="55" borderId="0" xfId="0" applyFont="1" applyFill="1" applyBorder="1" applyAlignment="1">
      <alignment vertical="center"/>
    </xf>
    <xf numFmtId="0" fontId="0" fillId="55" borderId="0" xfId="0" applyFill="1" applyAlignment="1">
      <alignment vertical="center"/>
    </xf>
    <xf numFmtId="0" fontId="4" fillId="56" borderId="45" xfId="0" applyFont="1" applyFill="1" applyBorder="1" applyAlignment="1">
      <alignment vertical="center" wrapText="1"/>
    </xf>
    <xf numFmtId="0" fontId="4" fillId="56" borderId="28" xfId="0" applyFont="1" applyFill="1" applyBorder="1" applyAlignment="1">
      <alignment vertical="center" wrapText="1"/>
    </xf>
    <xf numFmtId="0" fontId="4" fillId="56" borderId="45" xfId="0" applyFont="1" applyFill="1" applyBorder="1" applyAlignment="1">
      <alignment horizontal="center" vertical="center" wrapText="1"/>
    </xf>
    <xf numFmtId="0" fontId="4" fillId="56" borderId="28" xfId="0" applyFont="1" applyFill="1" applyBorder="1" applyAlignment="1">
      <alignment horizontal="center" vertical="center" wrapText="1"/>
    </xf>
    <xf numFmtId="0" fontId="6" fillId="56" borderId="28" xfId="0" applyFont="1" applyFill="1" applyBorder="1" applyAlignment="1">
      <alignment horizontal="center" vertical="center" wrapText="1"/>
    </xf>
    <xf numFmtId="0" fontId="6" fillId="56" borderId="31" xfId="0" applyFont="1" applyFill="1" applyBorder="1" applyAlignment="1">
      <alignment horizontal="center" vertical="center" wrapText="1"/>
    </xf>
    <xf numFmtId="0" fontId="4" fillId="55" borderId="40" xfId="0" applyFont="1" applyFill="1" applyBorder="1" applyAlignment="1">
      <alignment horizontal="left" vertical="center" wrapText="1"/>
    </xf>
    <xf numFmtId="0" fontId="4" fillId="55" borderId="41" xfId="0" applyFont="1" applyFill="1" applyBorder="1" applyAlignment="1">
      <alignment horizontal="left" vertical="justify" wrapText="1"/>
    </xf>
    <xf numFmtId="0" fontId="6" fillId="55" borderId="41" xfId="0" applyFont="1" applyFill="1" applyBorder="1" applyAlignment="1">
      <alignment horizontal="center" vertical="center" wrapText="1"/>
    </xf>
    <xf numFmtId="0" fontId="5" fillId="55" borderId="41" xfId="0" applyFont="1" applyFill="1" applyBorder="1" applyAlignment="1">
      <alignment horizontal="center" vertical="center" wrapText="1"/>
    </xf>
    <xf numFmtId="0" fontId="6" fillId="55" borderId="42" xfId="0" applyFont="1" applyFill="1" applyBorder="1" applyAlignment="1">
      <alignment horizontal="center" vertical="center" wrapText="1"/>
    </xf>
    <xf numFmtId="0" fontId="5" fillId="55" borderId="28" xfId="0" applyFont="1" applyFill="1" applyBorder="1" applyAlignment="1">
      <alignment horizontal="right" vertical="center" wrapText="1"/>
    </xf>
    <xf numFmtId="0" fontId="6" fillId="55" borderId="28" xfId="0" applyFont="1" applyFill="1" applyBorder="1" applyAlignment="1">
      <alignment horizontal="center" vertical="center" wrapText="1"/>
    </xf>
    <xf numFmtId="0" fontId="5" fillId="55" borderId="28" xfId="0" applyFont="1" applyFill="1" applyBorder="1" applyAlignment="1">
      <alignment horizontal="center" vertical="center" wrapText="1"/>
    </xf>
    <xf numFmtId="0" fontId="6" fillId="55" borderId="31" xfId="0" applyFont="1" applyFill="1" applyBorder="1" applyAlignment="1">
      <alignment horizontal="center" vertical="center" wrapText="1"/>
    </xf>
    <xf numFmtId="199" fontId="0" fillId="55" borderId="28" xfId="0" applyNumberFormat="1" applyFont="1" applyFill="1" applyBorder="1" applyAlignment="1">
      <alignment horizontal="center" vertical="center" wrapText="1"/>
    </xf>
    <xf numFmtId="0" fontId="0" fillId="55" borderId="47" xfId="0" applyFont="1" applyFill="1" applyBorder="1" applyAlignment="1">
      <alignment vertical="center"/>
    </xf>
    <xf numFmtId="14" fontId="0" fillId="0" borderId="28" xfId="0" applyNumberFormat="1" applyBorder="1" applyAlignment="1">
      <alignment vertical="center"/>
    </xf>
    <xf numFmtId="0" fontId="0" fillId="0" borderId="28" xfId="0" applyBorder="1" applyAlignment="1">
      <alignment vertical="center"/>
    </xf>
    <xf numFmtId="0" fontId="0" fillId="0" borderId="28" xfId="0" applyFont="1" applyBorder="1" applyAlignment="1">
      <alignment vertical="center"/>
    </xf>
    <xf numFmtId="0" fontId="39" fillId="0" borderId="0" xfId="0" applyFont="1" applyFill="1" applyAlignment="1">
      <alignment horizontal="center" vertical="center" wrapText="1"/>
    </xf>
    <xf numFmtId="0" fontId="0" fillId="55" borderId="0" xfId="0" applyFill="1" applyAlignment="1">
      <alignment/>
    </xf>
    <xf numFmtId="201" fontId="0" fillId="55" borderId="28" xfId="87" applyNumberFormat="1" applyFont="1" applyFill="1" applyBorder="1" applyAlignment="1">
      <alignment horizontal="right" vertical="center"/>
    </xf>
    <xf numFmtId="201" fontId="0" fillId="55" borderId="47" xfId="87" applyNumberFormat="1" applyFont="1" applyFill="1" applyBorder="1" applyAlignment="1">
      <alignment horizontal="right" vertical="center"/>
    </xf>
    <xf numFmtId="0" fontId="4" fillId="0" borderId="28" xfId="0" applyFont="1" applyBorder="1" applyAlignment="1">
      <alignment horizontal="justify" vertical="center" wrapText="1"/>
    </xf>
    <xf numFmtId="0" fontId="0" fillId="0" borderId="28" xfId="0" applyFont="1" applyBorder="1" applyAlignment="1">
      <alignment horizontal="center" vertical="center" wrapText="1"/>
    </xf>
    <xf numFmtId="0" fontId="4" fillId="0" borderId="58" xfId="0" applyFont="1" applyBorder="1" applyAlignment="1">
      <alignment horizontal="left" vertical="center" wrapText="1"/>
    </xf>
    <xf numFmtId="0" fontId="0" fillId="0" borderId="59" xfId="0" applyBorder="1" applyAlignment="1">
      <alignment horizontal="left" vertical="center" wrapText="1"/>
    </xf>
    <xf numFmtId="0" fontId="0" fillId="0" borderId="55" xfId="0" applyBorder="1" applyAlignment="1">
      <alignment horizontal="left" vertical="center" wrapText="1"/>
    </xf>
    <xf numFmtId="0" fontId="32" fillId="22" borderId="24" xfId="0" applyFont="1" applyFill="1" applyBorder="1" applyAlignment="1">
      <alignment horizontal="center" vertical="center" wrapText="1"/>
    </xf>
    <xf numFmtId="0" fontId="32" fillId="22" borderId="60" xfId="0" applyFont="1" applyFill="1" applyBorder="1" applyAlignment="1">
      <alignment horizontal="center" vertical="center" wrapText="1"/>
    </xf>
    <xf numFmtId="0" fontId="32" fillId="22" borderId="61" xfId="0" applyFont="1" applyFill="1" applyBorder="1" applyAlignment="1">
      <alignment horizontal="center" vertical="center" wrapText="1"/>
    </xf>
    <xf numFmtId="0" fontId="4" fillId="22" borderId="24" xfId="0" applyFont="1" applyFill="1" applyBorder="1" applyAlignment="1">
      <alignment horizontal="center" vertical="center" wrapText="1"/>
    </xf>
    <xf numFmtId="0" fontId="4" fillId="22" borderId="60" xfId="0" applyFont="1" applyFill="1" applyBorder="1" applyAlignment="1">
      <alignment horizontal="center" vertical="center" wrapText="1"/>
    </xf>
    <xf numFmtId="0" fontId="4" fillId="22" borderId="61" xfId="0" applyFont="1" applyFill="1" applyBorder="1" applyAlignment="1">
      <alignment horizontal="center" vertical="center" wrapText="1"/>
    </xf>
    <xf numFmtId="0" fontId="4" fillId="57" borderId="43" xfId="0" applyFont="1" applyFill="1" applyBorder="1" applyAlignment="1">
      <alignment horizontal="center" vertical="center" wrapText="1"/>
    </xf>
    <xf numFmtId="0" fontId="4" fillId="57" borderId="51" xfId="0" applyFont="1" applyFill="1" applyBorder="1" applyAlignment="1">
      <alignment horizontal="center" vertical="center" wrapText="1"/>
    </xf>
    <xf numFmtId="0" fontId="4" fillId="57" borderId="39" xfId="0" applyFont="1" applyFill="1" applyBorder="1" applyAlignment="1">
      <alignment horizontal="center" vertical="center" wrapText="1"/>
    </xf>
    <xf numFmtId="0" fontId="6" fillId="56" borderId="28" xfId="0" applyFont="1" applyFill="1" applyBorder="1" applyAlignment="1">
      <alignment horizontal="center" vertical="center" wrapText="1"/>
    </xf>
    <xf numFmtId="0" fontId="6" fillId="56" borderId="31" xfId="0" applyFont="1" applyFill="1" applyBorder="1" applyAlignment="1">
      <alignment horizontal="center" vertical="center" wrapText="1"/>
    </xf>
    <xf numFmtId="0" fontId="10" fillId="55" borderId="45" xfId="0" applyFont="1" applyFill="1" applyBorder="1" applyAlignment="1">
      <alignment horizontal="left" vertical="center" wrapText="1"/>
    </xf>
    <xf numFmtId="3" fontId="0" fillId="55" borderId="28" xfId="0" applyNumberFormat="1" applyFill="1" applyBorder="1" applyAlignment="1">
      <alignment horizontal="right" vertical="center"/>
    </xf>
    <xf numFmtId="0" fontId="0" fillId="55" borderId="28" xfId="0" applyFill="1" applyBorder="1" applyAlignment="1">
      <alignment horizontal="center" vertical="center"/>
    </xf>
    <xf numFmtId="0" fontId="0" fillId="55" borderId="31" xfId="0" applyFill="1" applyBorder="1" applyAlignment="1">
      <alignment horizontal="center" vertical="center"/>
    </xf>
    <xf numFmtId="199" fontId="0" fillId="55" borderId="28" xfId="0" applyNumberFormat="1" applyFont="1" applyFill="1" applyBorder="1" applyAlignment="1">
      <alignment horizontal="right" vertical="center"/>
    </xf>
    <xf numFmtId="0" fontId="4" fillId="55" borderId="45" xfId="0" applyFont="1" applyFill="1" applyBorder="1" applyAlignment="1">
      <alignment horizontal="left" vertical="center" wrapText="1"/>
    </xf>
    <xf numFmtId="0" fontId="0" fillId="55" borderId="28" xfId="0" applyFont="1" applyFill="1" applyBorder="1" applyAlignment="1">
      <alignment horizontal="left" vertical="center"/>
    </xf>
    <xf numFmtId="0" fontId="0" fillId="55" borderId="45" xfId="0" applyFont="1" applyFill="1" applyBorder="1" applyAlignment="1">
      <alignment horizontal="left" vertical="center" wrapText="1"/>
    </xf>
    <xf numFmtId="0" fontId="4" fillId="56" borderId="28" xfId="0" applyFont="1" applyFill="1" applyBorder="1" applyAlignment="1">
      <alignment horizontal="center" vertical="center" wrapText="1"/>
    </xf>
    <xf numFmtId="199" fontId="0" fillId="55" borderId="28" xfId="0" applyNumberFormat="1" applyFont="1" applyFill="1" applyBorder="1" applyAlignment="1">
      <alignment horizontal="center" vertical="center"/>
    </xf>
    <xf numFmtId="199" fontId="0" fillId="55" borderId="48" xfId="0" applyNumberFormat="1" applyFont="1" applyFill="1" applyBorder="1" applyAlignment="1">
      <alignment horizontal="center" vertical="center"/>
    </xf>
    <xf numFmtId="199" fontId="0" fillId="55" borderId="46" xfId="0" applyNumberFormat="1" applyFont="1" applyFill="1" applyBorder="1" applyAlignment="1">
      <alignment horizontal="center" vertical="center"/>
    </xf>
    <xf numFmtId="199" fontId="0" fillId="55" borderId="49" xfId="0" applyNumberFormat="1" applyFont="1" applyFill="1" applyBorder="1" applyAlignment="1">
      <alignment horizontal="center" vertical="center"/>
    </xf>
    <xf numFmtId="199" fontId="0" fillId="55" borderId="47" xfId="0" applyNumberFormat="1" applyFont="1" applyFill="1" applyBorder="1" applyAlignment="1">
      <alignment horizontal="center" vertical="center"/>
    </xf>
    <xf numFmtId="0" fontId="0" fillId="55" borderId="28" xfId="0" applyFont="1" applyFill="1" applyBorder="1" applyAlignment="1">
      <alignment horizontal="center" vertical="center"/>
    </xf>
    <xf numFmtId="14" fontId="0" fillId="55" borderId="48" xfId="0" applyNumberFormat="1" applyFont="1" applyFill="1" applyBorder="1" applyAlignment="1">
      <alignment horizontal="center" vertical="center" wrapText="1"/>
    </xf>
    <xf numFmtId="14" fontId="0" fillId="55" borderId="46" xfId="0" applyNumberFormat="1" applyFont="1" applyFill="1" applyBorder="1" applyAlignment="1">
      <alignment horizontal="center" vertical="center" wrapText="1"/>
    </xf>
    <xf numFmtId="14" fontId="0" fillId="55" borderId="49" xfId="0" applyNumberFormat="1" applyFont="1" applyFill="1" applyBorder="1" applyAlignment="1">
      <alignment horizontal="center" vertical="center" wrapText="1"/>
    </xf>
    <xf numFmtId="199" fontId="0" fillId="0" borderId="47" xfId="0" applyNumberFormat="1" applyFont="1" applyBorder="1" applyAlignment="1">
      <alignment horizontal="center" vertical="center"/>
    </xf>
    <xf numFmtId="199" fontId="0" fillId="0" borderId="28" xfId="0" applyNumberFormat="1" applyFont="1" applyBorder="1" applyAlignment="1">
      <alignment horizontal="center" vertical="center"/>
    </xf>
    <xf numFmtId="199" fontId="0" fillId="0" borderId="28" xfId="0" applyNumberFormat="1" applyFont="1" applyFill="1" applyBorder="1" applyAlignment="1">
      <alignment horizontal="center" vertical="center"/>
    </xf>
    <xf numFmtId="0" fontId="0" fillId="0" borderId="28" xfId="0" applyFont="1" applyBorder="1" applyAlignment="1">
      <alignment horizontal="center" vertical="center" wrapText="1"/>
    </xf>
    <xf numFmtId="0" fontId="34" fillId="0" borderId="28" xfId="0" applyFont="1" applyBorder="1" applyAlignment="1">
      <alignment horizontal="center" vertical="center"/>
    </xf>
    <xf numFmtId="0" fontId="36" fillId="58" borderId="43" xfId="0" applyFont="1" applyFill="1" applyBorder="1" applyAlignment="1">
      <alignment horizontal="center" vertical="center" wrapText="1"/>
    </xf>
    <xf numFmtId="0" fontId="36" fillId="58" borderId="51" xfId="0" applyFont="1" applyFill="1" applyBorder="1" applyAlignment="1">
      <alignment horizontal="center" vertical="center"/>
    </xf>
    <xf numFmtId="0" fontId="36" fillId="58" borderId="39" xfId="0" applyFont="1" applyFill="1" applyBorder="1" applyAlignment="1">
      <alignment horizontal="center" vertical="center"/>
    </xf>
    <xf numFmtId="0" fontId="4" fillId="57" borderId="45" xfId="0" applyFont="1" applyFill="1" applyBorder="1" applyAlignment="1">
      <alignment horizontal="center" vertical="center" wrapText="1"/>
    </xf>
    <xf numFmtId="0" fontId="4" fillId="57" borderId="28" xfId="0" applyFont="1" applyFill="1" applyBorder="1" applyAlignment="1">
      <alignment horizontal="center" vertical="center" wrapText="1"/>
    </xf>
    <xf numFmtId="0" fontId="4" fillId="57" borderId="31" xfId="0" applyFont="1" applyFill="1" applyBorder="1" applyAlignment="1">
      <alignment horizontal="center" vertical="center" wrapText="1"/>
    </xf>
    <xf numFmtId="0" fontId="4" fillId="57" borderId="57" xfId="0" applyFont="1" applyFill="1" applyBorder="1" applyAlignment="1">
      <alignment horizontal="center" vertical="center" wrapText="1"/>
    </xf>
    <xf numFmtId="0" fontId="4" fillId="57" borderId="50" xfId="0" applyFont="1" applyFill="1" applyBorder="1" applyAlignment="1">
      <alignment horizontal="center" vertical="center" wrapText="1"/>
    </xf>
    <xf numFmtId="0" fontId="4" fillId="57" borderId="30" xfId="0" applyFont="1" applyFill="1" applyBorder="1" applyAlignment="1">
      <alignment horizontal="center" vertical="center" wrapText="1"/>
    </xf>
    <xf numFmtId="0" fontId="32" fillId="22" borderId="58" xfId="0" applyFont="1" applyFill="1" applyBorder="1" applyAlignment="1">
      <alignment horizontal="center" vertical="center" wrapText="1"/>
    </xf>
    <xf numFmtId="0" fontId="32" fillId="22" borderId="59" xfId="0" applyFont="1" applyFill="1" applyBorder="1" applyAlignment="1">
      <alignment horizontal="center" vertical="center" wrapText="1"/>
    </xf>
    <xf numFmtId="0" fontId="32" fillId="22" borderId="55" xfId="0" applyFont="1" applyFill="1" applyBorder="1" applyAlignment="1">
      <alignment horizontal="center" vertical="center" wrapText="1"/>
    </xf>
    <xf numFmtId="14" fontId="0" fillId="0" borderId="48"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9" xfId="0" applyFont="1" applyBorder="1" applyAlignment="1">
      <alignment horizontal="center" vertical="center"/>
    </xf>
    <xf numFmtId="0" fontId="1" fillId="0" borderId="0" xfId="0" applyFont="1" applyAlignment="1">
      <alignment horizontal="center" vertical="center" wrapText="1"/>
    </xf>
    <xf numFmtId="0" fontId="1" fillId="0" borderId="62" xfId="0" applyFont="1" applyBorder="1" applyAlignment="1">
      <alignment horizontal="center" vertical="center" wrapText="1"/>
    </xf>
    <xf numFmtId="0" fontId="1" fillId="0" borderId="0" xfId="0" applyFont="1" applyBorder="1" applyAlignment="1">
      <alignment horizontal="center" vertical="center" wrapText="1"/>
    </xf>
    <xf numFmtId="0" fontId="4" fillId="22" borderId="48" xfId="0" applyFont="1" applyFill="1" applyBorder="1" applyAlignment="1">
      <alignment horizontal="center" vertical="center" wrapText="1"/>
    </xf>
    <xf numFmtId="0" fontId="4" fillId="22" borderId="46" xfId="0" applyFont="1" applyFill="1" applyBorder="1" applyAlignment="1">
      <alignment horizontal="center" vertical="center" wrapText="1"/>
    </xf>
    <xf numFmtId="0" fontId="4" fillId="22" borderId="49" xfId="0" applyFont="1" applyFill="1" applyBorder="1" applyAlignment="1">
      <alignment horizontal="center" vertical="center" wrapText="1"/>
    </xf>
    <xf numFmtId="0" fontId="5" fillId="22" borderId="40" xfId="0" applyFont="1" applyFill="1" applyBorder="1" applyAlignment="1">
      <alignment horizontal="center" vertical="center" wrapText="1"/>
    </xf>
    <xf numFmtId="0" fontId="5" fillId="22" borderId="41" xfId="0" applyFont="1" applyFill="1" applyBorder="1" applyAlignment="1">
      <alignment horizontal="center" vertical="center" wrapText="1"/>
    </xf>
    <xf numFmtId="0" fontId="5" fillId="22" borderId="0" xfId="0" applyFont="1" applyFill="1" applyBorder="1" applyAlignment="1">
      <alignment horizontal="center" vertical="center" wrapText="1"/>
    </xf>
    <xf numFmtId="0" fontId="5" fillId="22" borderId="42" xfId="0" applyFont="1" applyFill="1" applyBorder="1" applyAlignment="1">
      <alignment horizontal="center" vertical="center" wrapText="1"/>
    </xf>
    <xf numFmtId="0" fontId="1" fillId="26" borderId="43" xfId="0" applyFont="1" applyFill="1" applyBorder="1" applyAlignment="1">
      <alignment horizontal="left" vertical="center" wrapText="1"/>
    </xf>
    <xf numFmtId="0" fontId="1" fillId="26" borderId="63" xfId="0" applyFont="1" applyFill="1" applyBorder="1" applyAlignment="1">
      <alignment horizontal="left" vertical="center" wrapText="1"/>
    </xf>
    <xf numFmtId="0" fontId="1" fillId="26" borderId="51" xfId="0" applyFont="1" applyFill="1" applyBorder="1" applyAlignment="1">
      <alignment horizontal="left" vertical="center" wrapText="1"/>
    </xf>
    <xf numFmtId="0" fontId="1" fillId="26" borderId="39" xfId="0" applyFont="1" applyFill="1" applyBorder="1" applyAlignment="1">
      <alignment horizontal="left" vertical="center" wrapText="1"/>
    </xf>
    <xf numFmtId="0" fontId="1" fillId="0" borderId="0" xfId="0" applyFont="1" applyBorder="1" applyAlignment="1">
      <alignment vertical="center" wrapText="1"/>
    </xf>
    <xf numFmtId="41" fontId="1" fillId="0" borderId="0" xfId="0" applyNumberFormat="1" applyFont="1" applyBorder="1" applyAlignment="1">
      <alignment vertical="center" wrapText="1"/>
    </xf>
    <xf numFmtId="0" fontId="8" fillId="0" borderId="45" xfId="94" applyFont="1" applyFill="1" applyBorder="1" applyAlignment="1">
      <alignment horizontal="center" vertical="center" wrapText="1"/>
      <protection/>
    </xf>
    <xf numFmtId="0" fontId="0" fillId="0" borderId="49" xfId="94" applyFont="1" applyFill="1" applyBorder="1" applyAlignment="1">
      <alignment horizontal="center" vertical="center" wrapText="1" readingOrder="1"/>
      <protection/>
    </xf>
    <xf numFmtId="0" fontId="0" fillId="0" borderId="28" xfId="94" applyFont="1" applyFill="1" applyBorder="1" applyAlignment="1">
      <alignment horizontal="center" vertical="center" wrapText="1"/>
      <protection/>
    </xf>
    <xf numFmtId="8" fontId="0" fillId="0" borderId="28" xfId="94" applyNumberFormat="1" applyFont="1" applyFill="1" applyBorder="1" applyAlignment="1">
      <alignment horizontal="center" vertical="center" wrapText="1"/>
      <protection/>
    </xf>
    <xf numFmtId="0" fontId="8" fillId="0" borderId="31" xfId="94" applyFont="1" applyFill="1" applyBorder="1" applyAlignment="1">
      <alignment horizontal="center" vertical="center" wrapText="1"/>
      <protection/>
    </xf>
    <xf numFmtId="173" fontId="8" fillId="0" borderId="37" xfId="94" applyNumberFormat="1" applyFont="1" applyFill="1" applyBorder="1" applyAlignment="1">
      <alignment horizontal="right" wrapText="1"/>
      <protection/>
    </xf>
    <xf numFmtId="0" fontId="8" fillId="0" borderId="49" xfId="94" applyFont="1" applyFill="1" applyBorder="1" applyAlignment="1">
      <alignment horizontal="center" vertical="center" wrapText="1"/>
      <protection/>
    </xf>
    <xf numFmtId="0" fontId="8" fillId="0" borderId="28" xfId="94" applyFont="1" applyFill="1" applyBorder="1" applyAlignment="1">
      <alignment horizontal="center" vertical="center" wrapText="1"/>
      <protection/>
    </xf>
    <xf numFmtId="4" fontId="8" fillId="0" borderId="28" xfId="94" applyNumberFormat="1" applyFont="1" applyFill="1" applyBorder="1" applyAlignment="1">
      <alignment horizontal="center" vertical="center" wrapText="1"/>
      <protection/>
    </xf>
    <xf numFmtId="0" fontId="0" fillId="0" borderId="28" xfId="94" applyFont="1" applyFill="1" applyBorder="1" applyAlignment="1">
      <alignment horizontal="center" vertical="center" wrapText="1" readingOrder="1"/>
      <protection/>
    </xf>
    <xf numFmtId="0" fontId="0" fillId="59" borderId="28"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0" xfId="0" applyFont="1" applyAlignment="1">
      <alignment horizontal="center" vertical="center" wrapText="1"/>
    </xf>
    <xf numFmtId="0" fontId="1" fillId="0" borderId="0" xfId="92" applyFont="1" applyAlignment="1">
      <alignment vertical="center" wrapText="1"/>
      <protection/>
    </xf>
    <xf numFmtId="0" fontId="32" fillId="26" borderId="29" xfId="92" applyFont="1" applyFill="1" applyBorder="1" applyAlignment="1">
      <alignment horizontal="left" vertical="center" wrapText="1"/>
      <protection/>
    </xf>
    <xf numFmtId="0" fontId="1" fillId="0" borderId="0" xfId="92" applyFont="1" applyAlignment="1">
      <alignment horizontal="left" vertical="center" wrapText="1"/>
      <protection/>
    </xf>
    <xf numFmtId="0" fontId="32" fillId="22" borderId="43" xfId="92" applyFont="1" applyFill="1" applyBorder="1" applyAlignment="1">
      <alignment vertical="center" wrapText="1"/>
      <protection/>
    </xf>
    <xf numFmtId="0" fontId="31" fillId="0" borderId="39" xfId="92" applyFont="1" applyBorder="1" applyAlignment="1">
      <alignment horizontal="left" vertical="center" wrapText="1"/>
      <protection/>
    </xf>
    <xf numFmtId="0" fontId="32" fillId="22" borderId="44" xfId="92" applyFont="1" applyFill="1" applyBorder="1" applyAlignment="1">
      <alignment vertical="center" wrapText="1"/>
      <protection/>
    </xf>
    <xf numFmtId="0" fontId="31" fillId="0" borderId="32" xfId="92" applyFont="1" applyFill="1" applyBorder="1" applyAlignment="1">
      <alignment horizontal="left" vertical="center" wrapText="1"/>
      <protection/>
    </xf>
    <xf numFmtId="0" fontId="5" fillId="0" borderId="50" xfId="92" applyFont="1" applyFill="1" applyBorder="1" applyAlignment="1">
      <alignment horizontal="left" vertical="center" wrapText="1"/>
      <protection/>
    </xf>
    <xf numFmtId="0" fontId="4" fillId="22" borderId="24" xfId="92" applyFont="1" applyFill="1" applyBorder="1" applyAlignment="1">
      <alignment horizontal="center" vertical="center" wrapText="1"/>
      <protection/>
    </xf>
    <xf numFmtId="0" fontId="4" fillId="22" borderId="60" xfId="92" applyFont="1" applyFill="1" applyBorder="1" applyAlignment="1">
      <alignment horizontal="center" vertical="center" wrapText="1"/>
      <protection/>
    </xf>
    <xf numFmtId="0" fontId="4" fillId="22" borderId="61" xfId="92" applyFont="1" applyFill="1" applyBorder="1" applyAlignment="1">
      <alignment horizontal="center" vertical="center" wrapText="1"/>
      <protection/>
    </xf>
    <xf numFmtId="0" fontId="6" fillId="22" borderId="44" xfId="92" applyFont="1" applyFill="1" applyBorder="1" applyAlignment="1">
      <alignment horizontal="center" vertical="center" wrapText="1"/>
      <protection/>
    </xf>
    <xf numFmtId="0" fontId="6" fillId="22" borderId="47" xfId="92" applyFont="1" applyFill="1" applyBorder="1" applyAlignment="1">
      <alignment horizontal="center" vertical="center" wrapText="1"/>
      <protection/>
    </xf>
    <xf numFmtId="0" fontId="6" fillId="22" borderId="47" xfId="92" applyFont="1" applyFill="1" applyBorder="1" applyAlignment="1">
      <alignment horizontal="left" vertical="center" wrapText="1"/>
      <protection/>
    </xf>
    <xf numFmtId="0" fontId="6" fillId="22" borderId="32" xfId="92" applyFont="1" applyFill="1" applyBorder="1" applyAlignment="1">
      <alignment horizontal="center" vertical="center" wrapText="1"/>
      <protection/>
    </xf>
    <xf numFmtId="0" fontId="4" fillId="0" borderId="58" xfId="92" applyFont="1" applyFill="1" applyBorder="1" applyAlignment="1">
      <alignment horizontal="left" vertical="center" wrapText="1"/>
      <protection/>
    </xf>
    <xf numFmtId="0" fontId="4" fillId="0" borderId="59" xfId="92" applyFont="1" applyFill="1" applyBorder="1" applyAlignment="1">
      <alignment horizontal="left" vertical="center" wrapText="1"/>
      <protection/>
    </xf>
    <xf numFmtId="0" fontId="4" fillId="0" borderId="55" xfId="92" applyFont="1" applyFill="1" applyBorder="1" applyAlignment="1">
      <alignment horizontal="left" vertical="center" wrapText="1"/>
      <protection/>
    </xf>
    <xf numFmtId="0" fontId="1" fillId="60" borderId="0" xfId="92" applyFont="1" applyFill="1" applyAlignment="1">
      <alignment vertical="center" wrapText="1"/>
      <protection/>
    </xf>
    <xf numFmtId="0" fontId="7" fillId="0" borderId="24" xfId="92" applyFont="1" applyFill="1" applyBorder="1" applyAlignment="1">
      <alignment vertical="center" wrapText="1"/>
      <protection/>
    </xf>
    <xf numFmtId="0" fontId="7" fillId="0" borderId="25" xfId="92" applyFont="1" applyFill="1" applyBorder="1" applyAlignment="1">
      <alignment vertical="center" wrapText="1"/>
      <protection/>
    </xf>
  </cellXfs>
  <cellStyles count="95">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20% - Énfasis1" xfId="35"/>
    <cellStyle name="20% - Énfasis2" xfId="36"/>
    <cellStyle name="20% - Énfasis3" xfId="37"/>
    <cellStyle name="20% - Énfasis4" xfId="38"/>
    <cellStyle name="20% - Énfasis5" xfId="39"/>
    <cellStyle name="20% - Énfasis6" xfId="40"/>
    <cellStyle name="3. izenburua" xfId="41"/>
    <cellStyle name="4. izenburua" xfId="42"/>
    <cellStyle name="40% - Énfasis1" xfId="43"/>
    <cellStyle name="40% - Énfasis2" xfId="44"/>
    <cellStyle name="40% - Énfasis3" xfId="45"/>
    <cellStyle name="40% - Énfasis4" xfId="46"/>
    <cellStyle name="40% - Énfasis5" xfId="47"/>
    <cellStyle name="40% - Énfasis6" xfId="48"/>
    <cellStyle name="60% - Énfasis1" xfId="49"/>
    <cellStyle name="60% - Énfasis2" xfId="50"/>
    <cellStyle name="60% - Énfasis3" xfId="51"/>
    <cellStyle name="60% - Énfasis4" xfId="52"/>
    <cellStyle name="60% - Énfasis5" xfId="53"/>
    <cellStyle name="60% - Énfasis6" xfId="54"/>
    <cellStyle name="Azalpen-testua" xfId="55"/>
    <cellStyle name="Azentua1" xfId="56"/>
    <cellStyle name="Azentua2" xfId="57"/>
    <cellStyle name="Azentua3" xfId="58"/>
    <cellStyle name="Azentua4" xfId="59"/>
    <cellStyle name="Azentua5" xfId="60"/>
    <cellStyle name="Azentua6" xfId="61"/>
    <cellStyle name="Followed Hyperlink" xfId="62"/>
    <cellStyle name="Buena" xfId="63"/>
    <cellStyle name="Cálculo" xfId="64"/>
    <cellStyle name="Celda de comprobación" xfId="65"/>
    <cellStyle name="Celda vinculada" xfId="66"/>
    <cellStyle name="Egiaztapen-gelaxka" xfId="67"/>
    <cellStyle name="Percent" xfId="68"/>
    <cellStyle name="Encabezado 4" xfId="69"/>
    <cellStyle name="Énfasis1" xfId="70"/>
    <cellStyle name="Énfasis2" xfId="71"/>
    <cellStyle name="Énfasis3" xfId="72"/>
    <cellStyle name="Énfasis4" xfId="73"/>
    <cellStyle name="Énfasis5" xfId="74"/>
    <cellStyle name="Énfasis6" xfId="75"/>
    <cellStyle name="Entrada" xfId="76"/>
    <cellStyle name="Estekatutako gelaxka" xfId="77"/>
    <cellStyle name="Euro" xfId="78"/>
    <cellStyle name="Gaizki" xfId="79"/>
    <cellStyle name="Guztira" xfId="80"/>
    <cellStyle name="Hyperlink" xfId="81"/>
    <cellStyle name="Incorrecto" xfId="82"/>
    <cellStyle name="Irteera" xfId="83"/>
    <cellStyle name="Kalkulua" xfId="84"/>
    <cellStyle name="Comma" xfId="85"/>
    <cellStyle name="Comma [0]" xfId="86"/>
    <cellStyle name="Koma 2" xfId="87"/>
    <cellStyle name="Currency" xfId="88"/>
    <cellStyle name="Currency [0]" xfId="89"/>
    <cellStyle name="Neutral" xfId="90"/>
    <cellStyle name="Neutroa" xfId="91"/>
    <cellStyle name="Normala 2" xfId="92"/>
    <cellStyle name="Normala_2014-3" xfId="93"/>
    <cellStyle name="Normala_2014-3 2" xfId="94"/>
    <cellStyle name="Notas" xfId="95"/>
    <cellStyle name="Oharra" xfId="96"/>
    <cellStyle name="Ohar-testua" xfId="97"/>
    <cellStyle name="Ondo" xfId="98"/>
    <cellStyle name="Salida" xfId="99"/>
    <cellStyle name="Sarrera" xfId="100"/>
    <cellStyle name="Texto de advertencia" xfId="101"/>
    <cellStyle name="Texto explicativo" xfId="102"/>
    <cellStyle name="Título" xfId="103"/>
    <cellStyle name="Título 1" xfId="104"/>
    <cellStyle name="Título 2" xfId="105"/>
    <cellStyle name="Título 3" xfId="106"/>
    <cellStyle name="Titulua" xfId="107"/>
    <cellStyle name="Total" xfId="108"/>
  </cellStyles>
  <dxfs count="2">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0</xdr:row>
      <xdr:rowOff>1133475</xdr:rowOff>
    </xdr:to>
    <xdr:pic>
      <xdr:nvPicPr>
        <xdr:cNvPr id="1" name="Picture 8" descr="gfa_urdina"/>
        <xdr:cNvPicPr preferRelativeResize="1">
          <a:picLocks noChangeAspect="1"/>
        </xdr:cNvPicPr>
      </xdr:nvPicPr>
      <xdr:blipFill>
        <a:blip r:embed="rId1"/>
        <a:stretch>
          <a:fillRect/>
        </a:stretch>
      </xdr:blipFill>
      <xdr:spPr>
        <a:xfrm>
          <a:off x="0" y="0"/>
          <a:ext cx="160020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1590675</xdr:colOff>
      <xdr:row>1</xdr:row>
      <xdr:rowOff>19050</xdr:rowOff>
    </xdr:to>
    <xdr:pic>
      <xdr:nvPicPr>
        <xdr:cNvPr id="1" name="Picture 1" descr="gfa_urdina"/>
        <xdr:cNvPicPr preferRelativeResize="1">
          <a:picLocks noChangeAspect="1"/>
        </xdr:cNvPicPr>
      </xdr:nvPicPr>
      <xdr:blipFill>
        <a:blip r:embed="rId1"/>
        <a:stretch>
          <a:fillRect/>
        </a:stretch>
      </xdr:blipFill>
      <xdr:spPr>
        <a:xfrm>
          <a:off x="0" y="0"/>
          <a:ext cx="1590675"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1</xdr:row>
      <xdr:rowOff>38100</xdr:rowOff>
    </xdr:to>
    <xdr:pic>
      <xdr:nvPicPr>
        <xdr:cNvPr id="1" name="Picture 2" descr="gfa_urdina"/>
        <xdr:cNvPicPr preferRelativeResize="1">
          <a:picLocks noChangeAspect="1"/>
        </xdr:cNvPicPr>
      </xdr:nvPicPr>
      <xdr:blipFill>
        <a:blip r:embed="rId1"/>
        <a:stretch>
          <a:fillRect/>
        </a:stretch>
      </xdr:blipFill>
      <xdr:spPr>
        <a:xfrm>
          <a:off x="0" y="0"/>
          <a:ext cx="155257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0</xdr:col>
      <xdr:colOff>1333500</xdr:colOff>
      <xdr:row>1</xdr:row>
      <xdr:rowOff>0</xdr:rowOff>
    </xdr:to>
    <xdr:pic>
      <xdr:nvPicPr>
        <xdr:cNvPr id="1" name="Picture 8" descr="gfa_urdina"/>
        <xdr:cNvPicPr preferRelativeResize="1">
          <a:picLocks noChangeAspect="1"/>
        </xdr:cNvPicPr>
      </xdr:nvPicPr>
      <xdr:blipFill>
        <a:blip r:embed="rId1"/>
        <a:stretch>
          <a:fillRect/>
        </a:stretch>
      </xdr:blipFill>
      <xdr:spPr>
        <a:xfrm>
          <a:off x="38100" y="0"/>
          <a:ext cx="1295400"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0</xdr:row>
      <xdr:rowOff>1133475</xdr:rowOff>
    </xdr:to>
    <xdr:pic>
      <xdr:nvPicPr>
        <xdr:cNvPr id="1" name="Picture 1" descr="gfa_urdina"/>
        <xdr:cNvPicPr preferRelativeResize="1">
          <a:picLocks noChangeAspect="1"/>
        </xdr:cNvPicPr>
      </xdr:nvPicPr>
      <xdr:blipFill>
        <a:blip r:embed="rId1"/>
        <a:stretch>
          <a:fillRect/>
        </a:stretch>
      </xdr:blipFill>
      <xdr:spPr>
        <a:xfrm>
          <a:off x="0" y="0"/>
          <a:ext cx="160020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0</xdr:col>
      <xdr:colOff>1638300</xdr:colOff>
      <xdr:row>0</xdr:row>
      <xdr:rowOff>1209675</xdr:rowOff>
    </xdr:to>
    <xdr:pic>
      <xdr:nvPicPr>
        <xdr:cNvPr id="1" name="Picture 3" descr="gfa_urdina"/>
        <xdr:cNvPicPr preferRelativeResize="1">
          <a:picLocks noChangeAspect="1"/>
        </xdr:cNvPicPr>
      </xdr:nvPicPr>
      <xdr:blipFill>
        <a:blip r:embed="rId1"/>
        <a:stretch>
          <a:fillRect/>
        </a:stretch>
      </xdr:blipFill>
      <xdr:spPr>
        <a:xfrm>
          <a:off x="38100" y="76200"/>
          <a:ext cx="1600200"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0</xdr:col>
      <xdr:colOff>1638300</xdr:colOff>
      <xdr:row>0</xdr:row>
      <xdr:rowOff>1209675</xdr:rowOff>
    </xdr:to>
    <xdr:pic>
      <xdr:nvPicPr>
        <xdr:cNvPr id="1" name="Picture 1" descr="gfa_urdina"/>
        <xdr:cNvPicPr preferRelativeResize="1">
          <a:picLocks noChangeAspect="1"/>
        </xdr:cNvPicPr>
      </xdr:nvPicPr>
      <xdr:blipFill>
        <a:blip r:embed="rId1"/>
        <a:stretch>
          <a:fillRect/>
        </a:stretch>
      </xdr:blipFill>
      <xdr:spPr>
        <a:xfrm>
          <a:off x="38100" y="76200"/>
          <a:ext cx="1600200"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0</xdr:col>
      <xdr:colOff>1428750</xdr:colOff>
      <xdr:row>0</xdr:row>
      <xdr:rowOff>1057275</xdr:rowOff>
    </xdr:to>
    <xdr:pic>
      <xdr:nvPicPr>
        <xdr:cNvPr id="1" name="Picture 1" descr="gfa_urdina"/>
        <xdr:cNvPicPr preferRelativeResize="1">
          <a:picLocks noChangeAspect="1"/>
        </xdr:cNvPicPr>
      </xdr:nvPicPr>
      <xdr:blipFill>
        <a:blip r:embed="rId1"/>
        <a:stretch>
          <a:fillRect/>
        </a:stretch>
      </xdr:blipFill>
      <xdr:spPr>
        <a:xfrm>
          <a:off x="38100" y="0"/>
          <a:ext cx="1390650" cy="1057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0</xdr:col>
      <xdr:colOff>1638300</xdr:colOff>
      <xdr:row>0</xdr:row>
      <xdr:rowOff>1209675</xdr:rowOff>
    </xdr:to>
    <xdr:pic>
      <xdr:nvPicPr>
        <xdr:cNvPr id="1" name="Picture 1" descr="gfa_urdina"/>
        <xdr:cNvPicPr preferRelativeResize="1">
          <a:picLocks noChangeAspect="1"/>
        </xdr:cNvPicPr>
      </xdr:nvPicPr>
      <xdr:blipFill>
        <a:blip r:embed="rId1"/>
        <a:stretch>
          <a:fillRect/>
        </a:stretch>
      </xdr:blipFill>
      <xdr:spPr>
        <a:xfrm>
          <a:off x="38100" y="76200"/>
          <a:ext cx="1600200"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7-3-Hitzarmenak-Gobernantz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ria1"/>
      <sheetName val="1. eranskina"/>
      <sheetName val="2.eranskina"/>
      <sheetName val="3.eranskina"/>
      <sheetName val="4.eranskina"/>
      <sheetName val="5. eranskina"/>
      <sheetName val="6. eranskin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J13"/>
  <sheetViews>
    <sheetView zoomScalePageLayoutView="0" workbookViewId="0" topLeftCell="A1">
      <selection activeCell="F12" sqref="F12"/>
    </sheetView>
  </sheetViews>
  <sheetFormatPr defaultColWidth="11.421875" defaultRowHeight="12.75"/>
  <cols>
    <col min="1" max="1" width="11.421875" style="0" customWidth="1"/>
    <col min="2" max="2" width="6.7109375" style="35" customWidth="1"/>
    <col min="3" max="3" width="18.140625" style="7" bestFit="1" customWidth="1"/>
    <col min="4" max="4" width="59.00390625" style="36" customWidth="1"/>
    <col min="5" max="5" width="11.421875" style="7" customWidth="1"/>
    <col min="6" max="6" width="44.140625" style="0" customWidth="1"/>
    <col min="7" max="7" width="21.8515625" style="0" customWidth="1"/>
  </cols>
  <sheetData>
    <row r="2" ht="13.5" thickBot="1"/>
    <row r="3" spans="2:4" ht="82.5" customHeight="1" thickBot="1">
      <c r="B3" s="297" t="s">
        <v>203</v>
      </c>
      <c r="C3" s="298"/>
      <c r="D3" s="299"/>
    </row>
    <row r="4" spans="2:7" ht="32.25" customHeight="1" thickBot="1">
      <c r="B4" s="58" t="s">
        <v>192</v>
      </c>
      <c r="C4" s="37" t="s">
        <v>193</v>
      </c>
      <c r="D4" s="38" t="s">
        <v>194</v>
      </c>
      <c r="E4" s="39"/>
      <c r="F4" s="32"/>
      <c r="G4" s="32"/>
    </row>
    <row r="5" spans="2:7" ht="25.5">
      <c r="B5" s="49" t="s">
        <v>623</v>
      </c>
      <c r="C5" s="52" t="s">
        <v>182</v>
      </c>
      <c r="D5" s="40" t="s">
        <v>195</v>
      </c>
      <c r="E5" s="34"/>
      <c r="F5" s="34"/>
      <c r="G5" s="34"/>
    </row>
    <row r="6" spans="2:7" ht="25.5">
      <c r="B6" s="50" t="s">
        <v>624</v>
      </c>
      <c r="C6" s="53" t="s">
        <v>183</v>
      </c>
      <c r="D6" s="41" t="s">
        <v>184</v>
      </c>
      <c r="E6" s="34"/>
      <c r="F6" s="34"/>
      <c r="G6" s="42"/>
    </row>
    <row r="7" spans="2:7" ht="26.25" customHeight="1">
      <c r="B7" s="50" t="s">
        <v>625</v>
      </c>
      <c r="C7" s="54" t="s">
        <v>185</v>
      </c>
      <c r="D7" s="41" t="s">
        <v>196</v>
      </c>
      <c r="E7" s="33"/>
      <c r="F7" s="32"/>
      <c r="G7" s="32"/>
    </row>
    <row r="8" spans="2:10" ht="26.25" customHeight="1">
      <c r="B8" s="50" t="s">
        <v>626</v>
      </c>
      <c r="C8" s="53" t="s">
        <v>186</v>
      </c>
      <c r="D8" s="41" t="s">
        <v>197</v>
      </c>
      <c r="E8" s="43"/>
      <c r="F8" s="32"/>
      <c r="G8" s="32"/>
      <c r="H8" s="44"/>
      <c r="I8" s="34"/>
      <c r="J8" s="45"/>
    </row>
    <row r="9" spans="2:10" ht="25.5">
      <c r="B9" s="50" t="s">
        <v>627</v>
      </c>
      <c r="C9" s="55" t="s">
        <v>187</v>
      </c>
      <c r="D9" s="41" t="s">
        <v>198</v>
      </c>
      <c r="E9" s="42"/>
      <c r="F9" s="46"/>
      <c r="G9" s="46"/>
      <c r="H9" s="44"/>
      <c r="I9" s="34"/>
      <c r="J9" s="45"/>
    </row>
    <row r="10" spans="2:10" ht="25.5">
      <c r="B10" s="50" t="s">
        <v>628</v>
      </c>
      <c r="C10" s="56" t="s">
        <v>188</v>
      </c>
      <c r="D10" s="41" t="s">
        <v>199</v>
      </c>
      <c r="E10" s="42"/>
      <c r="F10" s="46"/>
      <c r="G10" s="46"/>
      <c r="H10" s="44"/>
      <c r="I10" s="34"/>
      <c r="J10" s="45"/>
    </row>
    <row r="11" spans="2:10" ht="25.5">
      <c r="B11" s="50" t="s">
        <v>629</v>
      </c>
      <c r="C11" s="56" t="s">
        <v>189</v>
      </c>
      <c r="D11" s="41" t="s">
        <v>200</v>
      </c>
      <c r="E11" s="42"/>
      <c r="F11" s="46"/>
      <c r="G11" s="46"/>
      <c r="H11" s="44"/>
      <c r="I11" s="34"/>
      <c r="J11" s="45"/>
    </row>
    <row r="12" spans="2:7" ht="28.5" customHeight="1">
      <c r="B12" s="50" t="s">
        <v>630</v>
      </c>
      <c r="C12" s="54" t="s">
        <v>190</v>
      </c>
      <c r="D12" s="41" t="s">
        <v>201</v>
      </c>
      <c r="E12" s="33"/>
      <c r="F12" s="32"/>
      <c r="G12" s="32"/>
    </row>
    <row r="13" spans="2:7" ht="27" customHeight="1" thickBot="1">
      <c r="B13" s="51" t="s">
        <v>204</v>
      </c>
      <c r="C13" s="57" t="s">
        <v>191</v>
      </c>
      <c r="D13" s="47" t="s">
        <v>202</v>
      </c>
      <c r="E13" s="6"/>
      <c r="F13" s="48"/>
      <c r="G13" s="32"/>
    </row>
  </sheetData>
  <sheetProtection/>
  <mergeCells count="1">
    <mergeCell ref="B3:D3"/>
  </mergeCells>
  <printOptions/>
  <pageMargins left="0.787401575" right="0.787401575" top="0.984251969" bottom="0.984251969" header="0" footer="0"/>
  <pageSetup orientation="portrait" paperSize="9"/>
  <ignoredErrors>
    <ignoredError sqref="B5:B13" numberStoredAsText="1"/>
  </ignoredErrors>
</worksheet>
</file>

<file path=xl/worksheets/sheet10.xml><?xml version="1.0" encoding="utf-8"?>
<worksheet xmlns="http://schemas.openxmlformats.org/spreadsheetml/2006/main" xmlns:r="http://schemas.openxmlformats.org/officeDocument/2006/relationships">
  <dimension ref="A1:J295"/>
  <sheetViews>
    <sheetView zoomScale="75" zoomScaleNormal="75" zoomScalePageLayoutView="0" workbookViewId="0" topLeftCell="A1">
      <selection activeCell="A8" sqref="A8"/>
    </sheetView>
  </sheetViews>
  <sheetFormatPr defaultColWidth="11.421875" defaultRowHeight="12.75"/>
  <cols>
    <col min="1" max="1" width="47.140625" style="4" customWidth="1"/>
    <col min="2" max="2" width="58.57421875" style="4" customWidth="1"/>
    <col min="3" max="3" width="42.00390625" style="4" customWidth="1"/>
    <col min="4" max="4" width="25.140625" style="1" customWidth="1"/>
    <col min="5" max="5" width="48.7109375" style="4" customWidth="1"/>
    <col min="6" max="6" width="61.140625" style="4" bestFit="1" customWidth="1"/>
    <col min="7" max="7" width="81.57421875" style="1" customWidth="1"/>
    <col min="8" max="16384" width="11.421875" style="1" customWidth="1"/>
  </cols>
  <sheetData>
    <row r="1" spans="2:3" ht="113.25" customHeight="1" thickBot="1">
      <c r="B1" s="65" t="s">
        <v>235</v>
      </c>
      <c r="C1" s="84"/>
    </row>
    <row r="2" spans="1:6" s="69" customFormat="1" ht="30.75">
      <c r="A2" s="75" t="s">
        <v>45</v>
      </c>
      <c r="B2" s="66">
        <v>2017</v>
      </c>
      <c r="C2" s="77"/>
      <c r="E2" s="77"/>
      <c r="F2" s="77"/>
    </row>
    <row r="3" spans="1:7" s="69" customFormat="1" ht="31.5" thickBot="1">
      <c r="A3" s="76" t="s">
        <v>46</v>
      </c>
      <c r="B3" s="102">
        <v>3</v>
      </c>
      <c r="C3" s="78"/>
      <c r="D3" s="79"/>
      <c r="E3" s="78"/>
      <c r="F3" s="78"/>
      <c r="G3" s="80"/>
    </row>
    <row r="4" spans="1:7" ht="12.75" thickBot="1">
      <c r="A4" s="15"/>
      <c r="B4" s="5"/>
      <c r="C4" s="5"/>
      <c r="D4" s="2"/>
      <c r="E4" s="5"/>
      <c r="F4" s="5"/>
      <c r="G4" s="3"/>
    </row>
    <row r="5" spans="1:7" s="69" customFormat="1" ht="15.75">
      <c r="A5" s="300" t="s">
        <v>37</v>
      </c>
      <c r="B5" s="301"/>
      <c r="C5" s="301"/>
      <c r="D5" s="301"/>
      <c r="E5" s="301"/>
      <c r="F5" s="301"/>
      <c r="G5" s="302"/>
    </row>
    <row r="6" spans="1:8" s="69" customFormat="1" ht="45.75">
      <c r="A6" s="70" t="s">
        <v>38</v>
      </c>
      <c r="B6" s="71" t="s">
        <v>39</v>
      </c>
      <c r="C6" s="71" t="s">
        <v>40</v>
      </c>
      <c r="D6" s="72" t="s">
        <v>41</v>
      </c>
      <c r="E6" s="71" t="s">
        <v>42</v>
      </c>
      <c r="F6" s="71" t="s">
        <v>43</v>
      </c>
      <c r="G6" s="83" t="s">
        <v>44</v>
      </c>
      <c r="H6" s="69" t="s">
        <v>549</v>
      </c>
    </row>
    <row r="7" spans="1:8" s="67" customFormat="1" ht="102">
      <c r="A7" s="163" t="s">
        <v>855</v>
      </c>
      <c r="B7" s="164" t="s">
        <v>236</v>
      </c>
      <c r="C7" s="164" t="s">
        <v>237</v>
      </c>
      <c r="D7" s="161"/>
      <c r="E7" s="164" t="s">
        <v>238</v>
      </c>
      <c r="F7" s="165" t="s">
        <v>239</v>
      </c>
      <c r="G7" s="164"/>
      <c r="H7" s="61"/>
    </row>
    <row r="8" spans="1:8" s="67" customFormat="1" ht="140.25">
      <c r="A8" s="163" t="s">
        <v>856</v>
      </c>
      <c r="B8" s="164" t="s">
        <v>240</v>
      </c>
      <c r="C8" s="164" t="s">
        <v>241</v>
      </c>
      <c r="D8" s="164"/>
      <c r="E8" s="164" t="s">
        <v>242</v>
      </c>
      <c r="F8" s="165" t="s">
        <v>243</v>
      </c>
      <c r="G8" s="94"/>
      <c r="H8" s="61"/>
    </row>
    <row r="9" spans="1:10" s="67" customFormat="1" ht="102">
      <c r="A9" s="163" t="s">
        <v>244</v>
      </c>
      <c r="B9" s="164" t="s">
        <v>245</v>
      </c>
      <c r="C9" s="164" t="s">
        <v>246</v>
      </c>
      <c r="D9" s="164"/>
      <c r="E9" s="164" t="s">
        <v>247</v>
      </c>
      <c r="F9" s="165"/>
      <c r="G9" s="94"/>
      <c r="I9" s="60"/>
      <c r="J9" s="60"/>
    </row>
    <row r="10" spans="1:10" s="67" customFormat="1" ht="63.75">
      <c r="A10" s="166" t="s">
        <v>248</v>
      </c>
      <c r="B10" s="164" t="s">
        <v>249</v>
      </c>
      <c r="C10" s="164" t="s">
        <v>250</v>
      </c>
      <c r="D10" s="161"/>
      <c r="E10" s="164" t="s">
        <v>251</v>
      </c>
      <c r="F10" s="165" t="s">
        <v>252</v>
      </c>
      <c r="G10" s="93"/>
      <c r="I10" s="60"/>
      <c r="J10" s="60"/>
    </row>
    <row r="11" spans="1:7" s="67" customFormat="1" ht="140.25">
      <c r="A11" s="163" t="s">
        <v>857</v>
      </c>
      <c r="B11" s="164" t="s">
        <v>253</v>
      </c>
      <c r="C11" s="164" t="s">
        <v>254</v>
      </c>
      <c r="D11" s="161"/>
      <c r="E11" s="165" t="s">
        <v>253</v>
      </c>
      <c r="F11" s="165" t="s">
        <v>255</v>
      </c>
      <c r="G11" s="167" t="s">
        <v>256</v>
      </c>
    </row>
    <row r="12" spans="1:7" s="67" customFormat="1" ht="191.25">
      <c r="A12" s="166" t="s">
        <v>257</v>
      </c>
      <c r="B12" s="164" t="s">
        <v>258</v>
      </c>
      <c r="C12" s="164" t="s">
        <v>259</v>
      </c>
      <c r="D12" s="165" t="s">
        <v>260</v>
      </c>
      <c r="E12" s="165" t="s">
        <v>261</v>
      </c>
      <c r="F12" s="165" t="s">
        <v>262</v>
      </c>
      <c r="G12" s="167"/>
    </row>
    <row r="13" spans="1:7" s="67" customFormat="1" ht="140.25">
      <c r="A13" s="163" t="s">
        <v>858</v>
      </c>
      <c r="B13" s="164" t="s">
        <v>263</v>
      </c>
      <c r="C13" s="164" t="s">
        <v>859</v>
      </c>
      <c r="D13" s="168" t="s">
        <v>264</v>
      </c>
      <c r="E13" s="165" t="s">
        <v>265</v>
      </c>
      <c r="F13" s="165" t="s">
        <v>266</v>
      </c>
      <c r="G13" s="167" t="s">
        <v>267</v>
      </c>
    </row>
    <row r="14" spans="1:7" s="67" customFormat="1" ht="114.75">
      <c r="A14" s="166" t="s">
        <v>268</v>
      </c>
      <c r="B14" s="164" t="s">
        <v>269</v>
      </c>
      <c r="C14" s="164" t="s">
        <v>270</v>
      </c>
      <c r="D14" s="169"/>
      <c r="E14" s="165" t="s">
        <v>271</v>
      </c>
      <c r="F14" s="165"/>
      <c r="G14" s="167" t="s">
        <v>272</v>
      </c>
    </row>
    <row r="15" spans="1:10" s="67" customFormat="1" ht="102">
      <c r="A15" s="166" t="s">
        <v>273</v>
      </c>
      <c r="B15" s="164" t="s">
        <v>274</v>
      </c>
      <c r="C15" s="164" t="s">
        <v>254</v>
      </c>
      <c r="D15" s="161"/>
      <c r="E15" s="164" t="s">
        <v>275</v>
      </c>
      <c r="F15" s="165" t="s">
        <v>276</v>
      </c>
      <c r="G15" s="167" t="s">
        <v>277</v>
      </c>
      <c r="I15" s="60"/>
      <c r="J15" s="60"/>
    </row>
    <row r="16" spans="1:7" s="67" customFormat="1" ht="102">
      <c r="A16" s="166" t="s">
        <v>278</v>
      </c>
      <c r="B16" s="164" t="s">
        <v>279</v>
      </c>
      <c r="C16" s="165" t="s">
        <v>270</v>
      </c>
      <c r="D16" s="59"/>
      <c r="E16" s="167" t="s">
        <v>280</v>
      </c>
      <c r="F16" s="93"/>
      <c r="G16" s="167" t="s">
        <v>281</v>
      </c>
    </row>
    <row r="17" spans="1:10" s="82" customFormat="1" ht="140.25">
      <c r="A17" s="166" t="s">
        <v>273</v>
      </c>
      <c r="B17" s="164" t="s">
        <v>282</v>
      </c>
      <c r="C17" s="164" t="s">
        <v>283</v>
      </c>
      <c r="D17" s="161"/>
      <c r="E17" s="164" t="s">
        <v>275</v>
      </c>
      <c r="F17" s="165" t="s">
        <v>284</v>
      </c>
      <c r="G17" s="167" t="s">
        <v>285</v>
      </c>
      <c r="I17" s="170"/>
      <c r="J17" s="170"/>
    </row>
    <row r="18" spans="1:7" s="67" customFormat="1" ht="12.75">
      <c r="A18" s="171"/>
      <c r="B18" s="171"/>
      <c r="C18" s="171"/>
      <c r="E18" s="171"/>
      <c r="F18" s="171"/>
      <c r="G18" s="171"/>
    </row>
    <row r="19" spans="1:7" s="67" customFormat="1" ht="12.75">
      <c r="A19" s="171"/>
      <c r="B19" s="171"/>
      <c r="C19" s="171"/>
      <c r="E19" s="171"/>
      <c r="F19" s="171"/>
      <c r="G19" s="171"/>
    </row>
    <row r="20" spans="1:7" s="67" customFormat="1" ht="12.75">
      <c r="A20" s="171"/>
      <c r="B20" s="171"/>
      <c r="C20" s="171"/>
      <c r="E20" s="171"/>
      <c r="F20" s="171"/>
      <c r="G20" s="171"/>
    </row>
    <row r="21" spans="1:7" s="67" customFormat="1" ht="12.75">
      <c r="A21" s="171"/>
      <c r="B21" s="171"/>
      <c r="C21" s="171"/>
      <c r="E21" s="171"/>
      <c r="F21" s="171"/>
      <c r="G21" s="171"/>
    </row>
    <row r="22" spans="1:7" s="67" customFormat="1" ht="12.75">
      <c r="A22" s="171"/>
      <c r="B22" s="171"/>
      <c r="C22" s="171"/>
      <c r="E22" s="171"/>
      <c r="F22" s="171"/>
      <c r="G22" s="171"/>
    </row>
    <row r="23" spans="1:7" s="67" customFormat="1" ht="12.75">
      <c r="A23" s="171"/>
      <c r="B23" s="171"/>
      <c r="C23" s="171"/>
      <c r="E23" s="171"/>
      <c r="F23" s="171"/>
      <c r="G23" s="171"/>
    </row>
    <row r="24" spans="1:7" s="67" customFormat="1" ht="12.75">
      <c r="A24" s="171"/>
      <c r="B24" s="171"/>
      <c r="C24" s="171"/>
      <c r="E24" s="171"/>
      <c r="F24" s="171"/>
      <c r="G24" s="171"/>
    </row>
    <row r="25" spans="1:7" s="67" customFormat="1" ht="12.75">
      <c r="A25" s="171"/>
      <c r="B25" s="171"/>
      <c r="C25" s="171"/>
      <c r="E25" s="171"/>
      <c r="F25" s="171"/>
      <c r="G25" s="171"/>
    </row>
    <row r="26" spans="1:7" s="67" customFormat="1" ht="12.75">
      <c r="A26" s="171"/>
      <c r="B26" s="171"/>
      <c r="C26" s="171"/>
      <c r="E26" s="171"/>
      <c r="F26" s="171"/>
      <c r="G26" s="171"/>
    </row>
    <row r="27" spans="1:7" s="67" customFormat="1" ht="12.75">
      <c r="A27" s="171"/>
      <c r="B27" s="171"/>
      <c r="C27" s="171"/>
      <c r="E27" s="171"/>
      <c r="F27" s="171"/>
      <c r="G27" s="171"/>
    </row>
    <row r="28" spans="1:7" s="67" customFormat="1" ht="12.75">
      <c r="A28" s="171"/>
      <c r="B28" s="171"/>
      <c r="C28" s="171"/>
      <c r="E28" s="171"/>
      <c r="F28" s="171"/>
      <c r="G28" s="171"/>
    </row>
    <row r="29" spans="1:7" s="67" customFormat="1" ht="12.75">
      <c r="A29" s="171"/>
      <c r="B29" s="171"/>
      <c r="C29" s="171"/>
      <c r="E29" s="171"/>
      <c r="F29" s="171"/>
      <c r="G29" s="171"/>
    </row>
    <row r="30" spans="1:7" s="67" customFormat="1" ht="12.75">
      <c r="A30" s="171"/>
      <c r="B30" s="171"/>
      <c r="C30" s="171"/>
      <c r="E30" s="171"/>
      <c r="F30" s="171"/>
      <c r="G30" s="171"/>
    </row>
    <row r="31" spans="1:7" s="67" customFormat="1" ht="12.75">
      <c r="A31" s="171"/>
      <c r="B31" s="171"/>
      <c r="C31" s="171"/>
      <c r="E31" s="171"/>
      <c r="F31" s="171"/>
      <c r="G31" s="171"/>
    </row>
    <row r="32" spans="1:7" s="67" customFormat="1" ht="12.75">
      <c r="A32" s="171"/>
      <c r="B32" s="171"/>
      <c r="C32" s="171"/>
      <c r="E32" s="171"/>
      <c r="F32" s="171"/>
      <c r="G32" s="171"/>
    </row>
    <row r="33" spans="1:7" s="67" customFormat="1" ht="12.75">
      <c r="A33" s="171"/>
      <c r="B33" s="171"/>
      <c r="C33" s="171"/>
      <c r="E33" s="171"/>
      <c r="F33" s="171"/>
      <c r="G33" s="171"/>
    </row>
    <row r="34" spans="1:7" s="67" customFormat="1" ht="12.75">
      <c r="A34" s="171"/>
      <c r="B34" s="171"/>
      <c r="C34" s="171"/>
      <c r="E34" s="171"/>
      <c r="F34" s="171"/>
      <c r="G34" s="171"/>
    </row>
    <row r="35" spans="1:7" s="67" customFormat="1" ht="12.75">
      <c r="A35" s="171"/>
      <c r="B35" s="171"/>
      <c r="C35" s="171"/>
      <c r="E35" s="171"/>
      <c r="F35" s="171"/>
      <c r="G35" s="171"/>
    </row>
    <row r="36" spans="1:7" s="67" customFormat="1" ht="12.75">
      <c r="A36" s="171"/>
      <c r="B36" s="171"/>
      <c r="C36" s="171"/>
      <c r="E36" s="171"/>
      <c r="F36" s="171"/>
      <c r="G36" s="171"/>
    </row>
    <row r="37" spans="1:7" s="67" customFormat="1" ht="12.75">
      <c r="A37" s="171"/>
      <c r="B37" s="171"/>
      <c r="C37" s="171"/>
      <c r="E37" s="171"/>
      <c r="F37" s="171"/>
      <c r="G37" s="171"/>
    </row>
    <row r="38" spans="1:6" s="67" customFormat="1" ht="12.75">
      <c r="A38" s="171"/>
      <c r="B38" s="171"/>
      <c r="C38" s="171"/>
      <c r="E38" s="171"/>
      <c r="F38" s="171"/>
    </row>
    <row r="39" spans="1:6" s="67" customFormat="1" ht="12.75">
      <c r="A39" s="171"/>
      <c r="B39" s="171"/>
      <c r="C39" s="171"/>
      <c r="E39" s="171"/>
      <c r="F39" s="171"/>
    </row>
    <row r="40" spans="1:6" s="67" customFormat="1" ht="12.75">
      <c r="A40" s="171"/>
      <c r="B40" s="171"/>
      <c r="C40" s="171"/>
      <c r="E40" s="171"/>
      <c r="F40" s="171"/>
    </row>
    <row r="41" spans="1:6" s="67" customFormat="1" ht="12.75">
      <c r="A41" s="171"/>
      <c r="B41" s="171"/>
      <c r="C41" s="171"/>
      <c r="E41" s="171"/>
      <c r="F41" s="171"/>
    </row>
    <row r="42" spans="1:6" s="67" customFormat="1" ht="12.75">
      <c r="A42" s="171"/>
      <c r="B42" s="171"/>
      <c r="C42" s="171"/>
      <c r="E42" s="171"/>
      <c r="F42" s="171"/>
    </row>
    <row r="43" spans="1:6" s="67" customFormat="1" ht="12.75">
      <c r="A43" s="171"/>
      <c r="B43" s="171"/>
      <c r="C43" s="171"/>
      <c r="E43" s="171"/>
      <c r="F43" s="171"/>
    </row>
    <row r="44" spans="1:6" s="67" customFormat="1" ht="12.75">
      <c r="A44" s="171"/>
      <c r="B44" s="171"/>
      <c r="C44" s="171"/>
      <c r="E44" s="171"/>
      <c r="F44" s="171"/>
    </row>
    <row r="45" spans="1:6" s="67" customFormat="1" ht="12.75">
      <c r="A45" s="171"/>
      <c r="B45" s="171"/>
      <c r="C45" s="171"/>
      <c r="E45" s="171"/>
      <c r="F45" s="171"/>
    </row>
    <row r="46" spans="1:6" s="67" customFormat="1" ht="12.75">
      <c r="A46" s="171"/>
      <c r="B46" s="171"/>
      <c r="C46" s="171"/>
      <c r="E46" s="171"/>
      <c r="F46" s="171"/>
    </row>
    <row r="47" spans="1:6" s="67" customFormat="1" ht="12.75">
      <c r="A47" s="171"/>
      <c r="B47" s="171"/>
      <c r="C47" s="171"/>
      <c r="E47" s="171"/>
      <c r="F47" s="171"/>
    </row>
    <row r="48" spans="1:6" s="67" customFormat="1" ht="12.75">
      <c r="A48" s="171"/>
      <c r="B48" s="171"/>
      <c r="C48" s="171"/>
      <c r="E48" s="171"/>
      <c r="F48" s="171"/>
    </row>
    <row r="49" spans="1:6" s="67" customFormat="1" ht="12.75">
      <c r="A49" s="171"/>
      <c r="B49" s="171"/>
      <c r="C49" s="171"/>
      <c r="E49" s="171"/>
      <c r="F49" s="171"/>
    </row>
    <row r="50" spans="1:6" s="67" customFormat="1" ht="12.75">
      <c r="A50" s="171"/>
      <c r="B50" s="171"/>
      <c r="C50" s="171"/>
      <c r="E50" s="171"/>
      <c r="F50" s="171"/>
    </row>
    <row r="51" spans="1:6" s="67" customFormat="1" ht="12.75">
      <c r="A51" s="171"/>
      <c r="B51" s="171"/>
      <c r="C51" s="171"/>
      <c r="E51" s="171"/>
      <c r="F51" s="171"/>
    </row>
    <row r="52" spans="1:6" s="67" customFormat="1" ht="12.75">
      <c r="A52" s="171"/>
      <c r="B52" s="171"/>
      <c r="C52" s="171"/>
      <c r="E52" s="171"/>
      <c r="F52" s="171"/>
    </row>
    <row r="53" spans="1:6" s="67" customFormat="1" ht="12.75">
      <c r="A53" s="171"/>
      <c r="B53" s="171"/>
      <c r="C53" s="171"/>
      <c r="E53" s="171"/>
      <c r="F53" s="171"/>
    </row>
    <row r="54" spans="1:6" s="67" customFormat="1" ht="12.75">
      <c r="A54" s="171"/>
      <c r="B54" s="171"/>
      <c r="C54" s="171"/>
      <c r="E54" s="171"/>
      <c r="F54" s="171"/>
    </row>
    <row r="55" spans="1:6" s="67" customFormat="1" ht="12.75">
      <c r="A55" s="171"/>
      <c r="B55" s="171"/>
      <c r="C55" s="171"/>
      <c r="E55" s="171"/>
      <c r="F55" s="171"/>
    </row>
    <row r="56" spans="1:6" s="67" customFormat="1" ht="12.75">
      <c r="A56" s="171"/>
      <c r="B56" s="171"/>
      <c r="C56" s="171"/>
      <c r="E56" s="171"/>
      <c r="F56" s="171"/>
    </row>
    <row r="57" spans="1:6" s="67" customFormat="1" ht="12.75">
      <c r="A57" s="171"/>
      <c r="B57" s="171"/>
      <c r="C57" s="171"/>
      <c r="E57" s="171"/>
      <c r="F57" s="171"/>
    </row>
    <row r="58" spans="1:6" s="67" customFormat="1" ht="12.75">
      <c r="A58" s="171"/>
      <c r="B58" s="171"/>
      <c r="C58" s="171"/>
      <c r="E58" s="171"/>
      <c r="F58" s="171"/>
    </row>
    <row r="59" spans="1:6" s="67" customFormat="1" ht="12.75">
      <c r="A59" s="171"/>
      <c r="B59" s="171"/>
      <c r="C59" s="171"/>
      <c r="E59" s="171"/>
      <c r="F59" s="171"/>
    </row>
    <row r="60" spans="1:6" s="67" customFormat="1" ht="12.75">
      <c r="A60" s="171"/>
      <c r="B60" s="171"/>
      <c r="C60" s="171"/>
      <c r="E60" s="171"/>
      <c r="F60" s="171"/>
    </row>
    <row r="61" spans="1:6" s="67" customFormat="1" ht="12.75">
      <c r="A61" s="171"/>
      <c r="B61" s="171"/>
      <c r="C61" s="171"/>
      <c r="E61" s="171"/>
      <c r="F61" s="171"/>
    </row>
    <row r="62" spans="1:6" s="67" customFormat="1" ht="12.75">
      <c r="A62" s="171"/>
      <c r="B62" s="171"/>
      <c r="C62" s="171"/>
      <c r="E62" s="171"/>
      <c r="F62" s="171"/>
    </row>
    <row r="63" spans="1:6" s="67" customFormat="1" ht="12.75">
      <c r="A63" s="171"/>
      <c r="B63" s="171"/>
      <c r="C63" s="171"/>
      <c r="E63" s="171"/>
      <c r="F63" s="171"/>
    </row>
    <row r="64" spans="1:6" s="67" customFormat="1" ht="12.75">
      <c r="A64" s="171"/>
      <c r="B64" s="171"/>
      <c r="C64" s="171"/>
      <c r="E64" s="171"/>
      <c r="F64" s="171"/>
    </row>
    <row r="65" spans="1:6" s="67" customFormat="1" ht="12.75">
      <c r="A65" s="171"/>
      <c r="B65" s="171"/>
      <c r="C65" s="171"/>
      <c r="E65" s="171"/>
      <c r="F65" s="171"/>
    </row>
    <row r="66" spans="1:6" s="67" customFormat="1" ht="12.75">
      <c r="A66" s="171"/>
      <c r="B66" s="171"/>
      <c r="C66" s="171"/>
      <c r="E66" s="171"/>
      <c r="F66" s="171"/>
    </row>
    <row r="67" spans="1:6" s="67" customFormat="1" ht="12.75">
      <c r="A67" s="171"/>
      <c r="B67" s="171"/>
      <c r="C67" s="171"/>
      <c r="E67" s="171"/>
      <c r="F67" s="171"/>
    </row>
    <row r="68" spans="1:6" s="67" customFormat="1" ht="12.75">
      <c r="A68" s="171"/>
      <c r="B68" s="171"/>
      <c r="C68" s="171"/>
      <c r="E68" s="171"/>
      <c r="F68" s="171"/>
    </row>
    <row r="69" spans="1:6" s="67" customFormat="1" ht="12.75">
      <c r="A69" s="171"/>
      <c r="B69" s="171"/>
      <c r="C69" s="171"/>
      <c r="E69" s="171"/>
      <c r="F69" s="171"/>
    </row>
    <row r="70" spans="1:6" s="67" customFormat="1" ht="12.75">
      <c r="A70" s="171"/>
      <c r="B70" s="171"/>
      <c r="C70" s="171"/>
      <c r="E70" s="171"/>
      <c r="F70" s="171"/>
    </row>
    <row r="71" spans="1:6" s="67" customFormat="1" ht="12.75">
      <c r="A71" s="171"/>
      <c r="B71" s="171"/>
      <c r="C71" s="171"/>
      <c r="E71" s="171"/>
      <c r="F71" s="171"/>
    </row>
    <row r="72" spans="1:6" s="67" customFormat="1" ht="12.75">
      <c r="A72" s="171"/>
      <c r="B72" s="171"/>
      <c r="C72" s="171"/>
      <c r="E72" s="171"/>
      <c r="F72" s="171"/>
    </row>
    <row r="73" spans="1:6" s="67" customFormat="1" ht="12.75">
      <c r="A73" s="171"/>
      <c r="B73" s="171"/>
      <c r="C73" s="171"/>
      <c r="E73" s="171"/>
      <c r="F73" s="171"/>
    </row>
    <row r="74" spans="1:6" s="67" customFormat="1" ht="12.75">
      <c r="A74" s="171"/>
      <c r="B74" s="171"/>
      <c r="C74" s="171"/>
      <c r="E74" s="171"/>
      <c r="F74" s="171"/>
    </row>
    <row r="75" spans="1:6" s="67" customFormat="1" ht="12.75">
      <c r="A75" s="171"/>
      <c r="B75" s="171"/>
      <c r="C75" s="171"/>
      <c r="E75" s="171"/>
      <c r="F75" s="171"/>
    </row>
    <row r="76" spans="1:6" s="67" customFormat="1" ht="12.75">
      <c r="A76" s="171"/>
      <c r="B76" s="171"/>
      <c r="C76" s="171"/>
      <c r="E76" s="171"/>
      <c r="F76" s="171"/>
    </row>
    <row r="77" spans="1:6" s="67" customFormat="1" ht="12.75">
      <c r="A77" s="171"/>
      <c r="B77" s="171"/>
      <c r="C77" s="171"/>
      <c r="E77" s="171"/>
      <c r="F77" s="171"/>
    </row>
    <row r="78" spans="1:6" s="67" customFormat="1" ht="12.75">
      <c r="A78" s="171"/>
      <c r="B78" s="171"/>
      <c r="C78" s="171"/>
      <c r="E78" s="171"/>
      <c r="F78" s="171"/>
    </row>
    <row r="79" spans="1:6" s="67" customFormat="1" ht="12.75">
      <c r="A79" s="171"/>
      <c r="B79" s="171"/>
      <c r="C79" s="171"/>
      <c r="E79" s="171"/>
      <c r="F79" s="171"/>
    </row>
    <row r="80" spans="1:6" s="67" customFormat="1" ht="12.75">
      <c r="A80" s="171"/>
      <c r="B80" s="171"/>
      <c r="C80" s="171"/>
      <c r="E80" s="171"/>
      <c r="F80" s="171"/>
    </row>
    <row r="81" spans="1:6" s="67" customFormat="1" ht="12.75">
      <c r="A81" s="171"/>
      <c r="B81" s="171"/>
      <c r="C81" s="171"/>
      <c r="E81" s="171"/>
      <c r="F81" s="171"/>
    </row>
    <row r="82" spans="1:6" s="67" customFormat="1" ht="12.75">
      <c r="A82" s="171"/>
      <c r="B82" s="171"/>
      <c r="C82" s="171"/>
      <c r="E82" s="171"/>
      <c r="F82" s="171"/>
    </row>
    <row r="83" spans="1:6" s="67" customFormat="1" ht="12.75">
      <c r="A83" s="171"/>
      <c r="B83" s="171"/>
      <c r="C83" s="171"/>
      <c r="E83" s="171"/>
      <c r="F83" s="171"/>
    </row>
    <row r="84" spans="1:6" s="67" customFormat="1" ht="12.75">
      <c r="A84" s="171"/>
      <c r="B84" s="171"/>
      <c r="C84" s="171"/>
      <c r="E84" s="171"/>
      <c r="F84" s="171"/>
    </row>
    <row r="85" spans="1:6" s="67" customFormat="1" ht="12.75">
      <c r="A85" s="171"/>
      <c r="B85" s="171"/>
      <c r="C85" s="171"/>
      <c r="E85" s="171"/>
      <c r="F85" s="171"/>
    </row>
    <row r="86" spans="1:6" s="67" customFormat="1" ht="12.75">
      <c r="A86" s="171"/>
      <c r="B86" s="171"/>
      <c r="C86" s="171"/>
      <c r="E86" s="171"/>
      <c r="F86" s="171"/>
    </row>
    <row r="87" spans="1:6" s="67" customFormat="1" ht="12.75">
      <c r="A87" s="171"/>
      <c r="B87" s="171"/>
      <c r="C87" s="171"/>
      <c r="E87" s="171"/>
      <c r="F87" s="171"/>
    </row>
    <row r="88" spans="1:6" s="67" customFormat="1" ht="12.75">
      <c r="A88" s="171"/>
      <c r="B88" s="171"/>
      <c r="C88" s="171"/>
      <c r="E88" s="171"/>
      <c r="F88" s="171"/>
    </row>
    <row r="89" spans="1:6" s="67" customFormat="1" ht="12.75">
      <c r="A89" s="171"/>
      <c r="B89" s="171"/>
      <c r="C89" s="171"/>
      <c r="E89" s="171"/>
      <c r="F89" s="171"/>
    </row>
    <row r="90" spans="1:6" s="67" customFormat="1" ht="12.75">
      <c r="A90" s="171"/>
      <c r="B90" s="171"/>
      <c r="C90" s="171"/>
      <c r="E90" s="171"/>
      <c r="F90" s="171"/>
    </row>
    <row r="91" spans="1:6" s="67" customFormat="1" ht="12.75">
      <c r="A91" s="171"/>
      <c r="B91" s="171"/>
      <c r="C91" s="171"/>
      <c r="E91" s="171"/>
      <c r="F91" s="171"/>
    </row>
    <row r="92" spans="1:6" s="67" customFormat="1" ht="12.75">
      <c r="A92" s="171"/>
      <c r="B92" s="171"/>
      <c r="C92" s="171"/>
      <c r="E92" s="171"/>
      <c r="F92" s="171"/>
    </row>
    <row r="93" spans="1:6" s="67" customFormat="1" ht="12.75">
      <c r="A93" s="171"/>
      <c r="B93" s="171"/>
      <c r="C93" s="171"/>
      <c r="E93" s="171"/>
      <c r="F93" s="171"/>
    </row>
    <row r="94" spans="1:6" s="67" customFormat="1" ht="12.75">
      <c r="A94" s="171"/>
      <c r="B94" s="171"/>
      <c r="C94" s="171"/>
      <c r="E94" s="171"/>
      <c r="F94" s="171"/>
    </row>
    <row r="95" spans="1:6" s="67" customFormat="1" ht="12.75">
      <c r="A95" s="171"/>
      <c r="B95" s="171"/>
      <c r="C95" s="171"/>
      <c r="E95" s="171"/>
      <c r="F95" s="171"/>
    </row>
    <row r="96" spans="1:6" s="67" customFormat="1" ht="12.75">
      <c r="A96" s="171"/>
      <c r="B96" s="171"/>
      <c r="C96" s="171"/>
      <c r="E96" s="171"/>
      <c r="F96" s="171"/>
    </row>
    <row r="97" spans="1:6" s="67" customFormat="1" ht="12.75">
      <c r="A97" s="171"/>
      <c r="B97" s="171"/>
      <c r="C97" s="171"/>
      <c r="E97" s="171"/>
      <c r="F97" s="171"/>
    </row>
    <row r="98" spans="1:6" s="67" customFormat="1" ht="12.75">
      <c r="A98" s="171"/>
      <c r="B98" s="171"/>
      <c r="C98" s="171"/>
      <c r="E98" s="171"/>
      <c r="F98" s="171"/>
    </row>
    <row r="99" spans="1:6" s="67" customFormat="1" ht="12.75">
      <c r="A99" s="171"/>
      <c r="B99" s="171"/>
      <c r="C99" s="171"/>
      <c r="E99" s="171"/>
      <c r="F99" s="171"/>
    </row>
    <row r="100" spans="1:6" s="67" customFormat="1" ht="12.75">
      <c r="A100" s="171"/>
      <c r="B100" s="171"/>
      <c r="C100" s="171"/>
      <c r="E100" s="171"/>
      <c r="F100" s="171"/>
    </row>
    <row r="101" spans="1:6" s="67" customFormat="1" ht="12.75">
      <c r="A101" s="171"/>
      <c r="B101" s="171"/>
      <c r="C101" s="171"/>
      <c r="E101" s="171"/>
      <c r="F101" s="171"/>
    </row>
    <row r="102" spans="1:6" s="67" customFormat="1" ht="12.75">
      <c r="A102" s="171"/>
      <c r="B102" s="171"/>
      <c r="C102" s="171"/>
      <c r="E102" s="171"/>
      <c r="F102" s="171"/>
    </row>
    <row r="103" spans="1:6" s="67" customFormat="1" ht="12.75">
      <c r="A103" s="171"/>
      <c r="B103" s="171"/>
      <c r="C103" s="171"/>
      <c r="E103" s="171"/>
      <c r="F103" s="171"/>
    </row>
    <row r="104" spans="1:6" s="67" customFormat="1" ht="12.75">
      <c r="A104" s="171"/>
      <c r="B104" s="171"/>
      <c r="C104" s="171"/>
      <c r="E104" s="171"/>
      <c r="F104" s="171"/>
    </row>
    <row r="105" spans="1:6" s="67" customFormat="1" ht="12.75">
      <c r="A105" s="171"/>
      <c r="B105" s="171"/>
      <c r="C105" s="171"/>
      <c r="E105" s="171"/>
      <c r="F105" s="171"/>
    </row>
    <row r="106" spans="1:6" s="67" customFormat="1" ht="12.75">
      <c r="A106" s="171"/>
      <c r="B106" s="171"/>
      <c r="C106" s="171"/>
      <c r="E106" s="171"/>
      <c r="F106" s="171"/>
    </row>
    <row r="107" spans="1:6" s="67" customFormat="1" ht="12.75">
      <c r="A107" s="171"/>
      <c r="B107" s="171"/>
      <c r="C107" s="171"/>
      <c r="E107" s="171"/>
      <c r="F107" s="171"/>
    </row>
    <row r="108" spans="1:6" s="67" customFormat="1" ht="12.75">
      <c r="A108" s="171"/>
      <c r="B108" s="171"/>
      <c r="C108" s="171"/>
      <c r="E108" s="171"/>
      <c r="F108" s="171"/>
    </row>
    <row r="109" spans="1:6" s="67" customFormat="1" ht="12.75">
      <c r="A109" s="171"/>
      <c r="B109" s="171"/>
      <c r="C109" s="171"/>
      <c r="E109" s="171"/>
      <c r="F109" s="171"/>
    </row>
    <row r="110" spans="1:6" s="67" customFormat="1" ht="12.75">
      <c r="A110" s="171"/>
      <c r="B110" s="171"/>
      <c r="C110" s="171"/>
      <c r="E110" s="171"/>
      <c r="F110" s="171"/>
    </row>
    <row r="111" spans="1:6" s="67" customFormat="1" ht="12.75">
      <c r="A111" s="171"/>
      <c r="B111" s="171"/>
      <c r="C111" s="171"/>
      <c r="E111" s="171"/>
      <c r="F111" s="171"/>
    </row>
    <row r="112" spans="1:6" s="67" customFormat="1" ht="12.75">
      <c r="A112" s="171"/>
      <c r="B112" s="171"/>
      <c r="C112" s="171"/>
      <c r="E112" s="171"/>
      <c r="F112" s="171"/>
    </row>
    <row r="113" spans="1:6" s="67" customFormat="1" ht="12.75">
      <c r="A113" s="171"/>
      <c r="B113" s="171"/>
      <c r="C113" s="171"/>
      <c r="E113" s="171"/>
      <c r="F113" s="171"/>
    </row>
    <row r="114" spans="1:6" s="67" customFormat="1" ht="12.75">
      <c r="A114" s="171"/>
      <c r="B114" s="171"/>
      <c r="C114" s="171"/>
      <c r="E114" s="171"/>
      <c r="F114" s="171"/>
    </row>
    <row r="115" spans="1:6" s="67" customFormat="1" ht="12.75">
      <c r="A115" s="171"/>
      <c r="B115" s="171"/>
      <c r="C115" s="171"/>
      <c r="E115" s="171"/>
      <c r="F115" s="171"/>
    </row>
    <row r="116" spans="1:6" s="67" customFormat="1" ht="12.75">
      <c r="A116" s="171"/>
      <c r="B116" s="171"/>
      <c r="C116" s="171"/>
      <c r="E116" s="171"/>
      <c r="F116" s="171"/>
    </row>
    <row r="117" spans="1:6" s="67" customFormat="1" ht="12.75">
      <c r="A117" s="171"/>
      <c r="B117" s="171"/>
      <c r="C117" s="171"/>
      <c r="E117" s="171"/>
      <c r="F117" s="171"/>
    </row>
    <row r="118" spans="1:6" s="67" customFormat="1" ht="12.75">
      <c r="A118" s="171"/>
      <c r="B118" s="171"/>
      <c r="C118" s="171"/>
      <c r="E118" s="171"/>
      <c r="F118" s="171"/>
    </row>
    <row r="119" spans="1:6" s="67" customFormat="1" ht="12.75">
      <c r="A119" s="171"/>
      <c r="B119" s="171"/>
      <c r="C119" s="171"/>
      <c r="E119" s="171"/>
      <c r="F119" s="171"/>
    </row>
    <row r="120" spans="1:6" s="67" customFormat="1" ht="12.75">
      <c r="A120" s="171"/>
      <c r="B120" s="171"/>
      <c r="C120" s="171"/>
      <c r="E120" s="171"/>
      <c r="F120" s="171"/>
    </row>
    <row r="121" spans="1:6" s="67" customFormat="1" ht="12.75">
      <c r="A121" s="171"/>
      <c r="B121" s="171"/>
      <c r="C121" s="171"/>
      <c r="E121" s="171"/>
      <c r="F121" s="171"/>
    </row>
    <row r="122" spans="1:6" s="67" customFormat="1" ht="12.75">
      <c r="A122" s="171"/>
      <c r="B122" s="171"/>
      <c r="C122" s="171"/>
      <c r="E122" s="171"/>
      <c r="F122" s="171"/>
    </row>
    <row r="123" spans="1:6" s="67" customFormat="1" ht="12.75">
      <c r="A123" s="171"/>
      <c r="B123" s="171"/>
      <c r="C123" s="171"/>
      <c r="E123" s="171"/>
      <c r="F123" s="171"/>
    </row>
    <row r="124" spans="1:6" s="67" customFormat="1" ht="12.75">
      <c r="A124" s="171"/>
      <c r="B124" s="171"/>
      <c r="C124" s="171"/>
      <c r="E124" s="171"/>
      <c r="F124" s="171"/>
    </row>
    <row r="125" spans="1:6" s="67" customFormat="1" ht="12.75">
      <c r="A125" s="171"/>
      <c r="B125" s="171"/>
      <c r="C125" s="171"/>
      <c r="E125" s="171"/>
      <c r="F125" s="171"/>
    </row>
    <row r="126" spans="1:6" s="67" customFormat="1" ht="12.75">
      <c r="A126" s="171"/>
      <c r="B126" s="171"/>
      <c r="C126" s="171"/>
      <c r="E126" s="171"/>
      <c r="F126" s="171"/>
    </row>
    <row r="127" spans="1:6" s="67" customFormat="1" ht="12.75">
      <c r="A127" s="171"/>
      <c r="B127" s="171"/>
      <c r="C127" s="171"/>
      <c r="E127" s="171"/>
      <c r="F127" s="171"/>
    </row>
    <row r="128" spans="1:6" s="67" customFormat="1" ht="12.75">
      <c r="A128" s="171"/>
      <c r="B128" s="171"/>
      <c r="C128" s="171"/>
      <c r="E128" s="171"/>
      <c r="F128" s="171"/>
    </row>
    <row r="129" spans="1:6" s="67" customFormat="1" ht="12.75">
      <c r="A129" s="171"/>
      <c r="B129" s="171"/>
      <c r="C129" s="171"/>
      <c r="E129" s="171"/>
      <c r="F129" s="171"/>
    </row>
    <row r="130" spans="1:6" s="67" customFormat="1" ht="12.75">
      <c r="A130" s="171"/>
      <c r="B130" s="171"/>
      <c r="C130" s="171"/>
      <c r="E130" s="171"/>
      <c r="F130" s="171"/>
    </row>
    <row r="131" spans="1:6" s="67" customFormat="1" ht="12.75">
      <c r="A131" s="171"/>
      <c r="B131" s="171"/>
      <c r="C131" s="171"/>
      <c r="E131" s="171"/>
      <c r="F131" s="171"/>
    </row>
    <row r="132" spans="1:6" s="67" customFormat="1" ht="12.75">
      <c r="A132" s="171"/>
      <c r="B132" s="171"/>
      <c r="C132" s="171"/>
      <c r="E132" s="171"/>
      <c r="F132" s="171"/>
    </row>
    <row r="133" spans="1:6" s="67" customFormat="1" ht="12.75">
      <c r="A133" s="171"/>
      <c r="B133" s="171"/>
      <c r="C133" s="171"/>
      <c r="E133" s="171"/>
      <c r="F133" s="171"/>
    </row>
    <row r="134" spans="1:6" s="67" customFormat="1" ht="12.75">
      <c r="A134" s="171"/>
      <c r="B134" s="171"/>
      <c r="C134" s="171"/>
      <c r="E134" s="171"/>
      <c r="F134" s="171"/>
    </row>
    <row r="135" spans="1:6" s="67" customFormat="1" ht="12.75">
      <c r="A135" s="171"/>
      <c r="B135" s="171"/>
      <c r="C135" s="171"/>
      <c r="E135" s="171"/>
      <c r="F135" s="171"/>
    </row>
    <row r="136" spans="1:6" s="67" customFormat="1" ht="12.75">
      <c r="A136" s="171"/>
      <c r="B136" s="171"/>
      <c r="C136" s="171"/>
      <c r="E136" s="171"/>
      <c r="F136" s="171"/>
    </row>
    <row r="137" spans="1:6" s="67" customFormat="1" ht="12.75">
      <c r="A137" s="171"/>
      <c r="B137" s="171"/>
      <c r="C137" s="171"/>
      <c r="E137" s="171"/>
      <c r="F137" s="171"/>
    </row>
    <row r="138" spans="1:6" s="67" customFormat="1" ht="12.75">
      <c r="A138" s="171"/>
      <c r="B138" s="171"/>
      <c r="C138" s="171"/>
      <c r="E138" s="171"/>
      <c r="F138" s="171"/>
    </row>
    <row r="139" spans="1:6" s="67" customFormat="1" ht="12.75">
      <c r="A139" s="171"/>
      <c r="B139" s="171"/>
      <c r="C139" s="171"/>
      <c r="E139" s="171"/>
      <c r="F139" s="171"/>
    </row>
    <row r="140" spans="1:6" s="67" customFormat="1" ht="12.75">
      <c r="A140" s="171"/>
      <c r="B140" s="171"/>
      <c r="C140" s="171"/>
      <c r="E140" s="171"/>
      <c r="F140" s="171"/>
    </row>
    <row r="141" spans="1:6" s="67" customFormat="1" ht="12.75">
      <c r="A141" s="171"/>
      <c r="B141" s="171"/>
      <c r="C141" s="171"/>
      <c r="E141" s="171"/>
      <c r="F141" s="171"/>
    </row>
    <row r="142" spans="1:6" s="67" customFormat="1" ht="12.75">
      <c r="A142" s="171"/>
      <c r="B142" s="171"/>
      <c r="C142" s="171"/>
      <c r="E142" s="171"/>
      <c r="F142" s="171"/>
    </row>
    <row r="143" spans="1:6" s="67" customFormat="1" ht="12.75">
      <c r="A143" s="171"/>
      <c r="B143" s="171"/>
      <c r="C143" s="171"/>
      <c r="E143" s="171"/>
      <c r="F143" s="171"/>
    </row>
    <row r="144" spans="1:6" s="67" customFormat="1" ht="12.75">
      <c r="A144" s="171"/>
      <c r="B144" s="171"/>
      <c r="C144" s="171"/>
      <c r="E144" s="171"/>
      <c r="F144" s="171"/>
    </row>
    <row r="145" spans="1:6" s="67" customFormat="1" ht="12.75">
      <c r="A145" s="171"/>
      <c r="B145" s="171"/>
      <c r="C145" s="171"/>
      <c r="E145" s="171"/>
      <c r="F145" s="171"/>
    </row>
    <row r="146" spans="1:6" s="67" customFormat="1" ht="12.75">
      <c r="A146" s="171"/>
      <c r="B146" s="171"/>
      <c r="C146" s="171"/>
      <c r="E146" s="171"/>
      <c r="F146" s="171"/>
    </row>
    <row r="147" spans="1:6" s="67" customFormat="1" ht="12.75">
      <c r="A147" s="171"/>
      <c r="B147" s="171"/>
      <c r="C147" s="171"/>
      <c r="E147" s="171"/>
      <c r="F147" s="171"/>
    </row>
    <row r="148" spans="1:6" s="67" customFormat="1" ht="12.75">
      <c r="A148" s="171"/>
      <c r="B148" s="171"/>
      <c r="C148" s="171"/>
      <c r="E148" s="171"/>
      <c r="F148" s="171"/>
    </row>
    <row r="149" spans="1:6" s="67" customFormat="1" ht="12.75">
      <c r="A149" s="171"/>
      <c r="B149" s="171"/>
      <c r="C149" s="171"/>
      <c r="E149" s="171"/>
      <c r="F149" s="171"/>
    </row>
    <row r="150" spans="1:6" s="67" customFormat="1" ht="12.75">
      <c r="A150" s="171"/>
      <c r="B150" s="171"/>
      <c r="C150" s="171"/>
      <c r="E150" s="171"/>
      <c r="F150" s="171"/>
    </row>
    <row r="151" spans="1:6" s="67" customFormat="1" ht="12.75">
      <c r="A151" s="171"/>
      <c r="B151" s="171"/>
      <c r="C151" s="171"/>
      <c r="E151" s="171"/>
      <c r="F151" s="171"/>
    </row>
    <row r="152" spans="1:6" s="67" customFormat="1" ht="12.75">
      <c r="A152" s="171"/>
      <c r="B152" s="171"/>
      <c r="C152" s="171"/>
      <c r="E152" s="171"/>
      <c r="F152" s="171"/>
    </row>
    <row r="153" spans="1:6" s="67" customFormat="1" ht="12.75">
      <c r="A153" s="171"/>
      <c r="B153" s="171"/>
      <c r="C153" s="171"/>
      <c r="E153" s="171"/>
      <c r="F153" s="171"/>
    </row>
    <row r="154" spans="1:6" s="67" customFormat="1" ht="12.75">
      <c r="A154" s="171"/>
      <c r="B154" s="171"/>
      <c r="C154" s="171"/>
      <c r="E154" s="171"/>
      <c r="F154" s="171"/>
    </row>
    <row r="155" spans="1:6" s="67" customFormat="1" ht="12.75">
      <c r="A155" s="171"/>
      <c r="B155" s="171"/>
      <c r="C155" s="171"/>
      <c r="E155" s="171"/>
      <c r="F155" s="171"/>
    </row>
    <row r="156" spans="1:6" s="67" customFormat="1" ht="12.75">
      <c r="A156" s="171"/>
      <c r="B156" s="171"/>
      <c r="C156" s="171"/>
      <c r="E156" s="171"/>
      <c r="F156" s="171"/>
    </row>
    <row r="157" spans="1:6" s="67" customFormat="1" ht="12.75">
      <c r="A157" s="171"/>
      <c r="B157" s="171"/>
      <c r="C157" s="171"/>
      <c r="E157" s="171"/>
      <c r="F157" s="171"/>
    </row>
    <row r="158" spans="1:6" s="67" customFormat="1" ht="12.75">
      <c r="A158" s="171"/>
      <c r="B158" s="171"/>
      <c r="C158" s="171"/>
      <c r="E158" s="171"/>
      <c r="F158" s="171"/>
    </row>
    <row r="159" spans="1:6" s="67" customFormat="1" ht="12.75">
      <c r="A159" s="171"/>
      <c r="B159" s="171"/>
      <c r="C159" s="171"/>
      <c r="E159" s="171"/>
      <c r="F159" s="171"/>
    </row>
    <row r="160" spans="1:6" s="67" customFormat="1" ht="12.75">
      <c r="A160" s="171"/>
      <c r="B160" s="171"/>
      <c r="C160" s="171"/>
      <c r="E160" s="171"/>
      <c r="F160" s="171"/>
    </row>
    <row r="161" spans="1:6" s="67" customFormat="1" ht="12.75">
      <c r="A161" s="171"/>
      <c r="B161" s="171"/>
      <c r="C161" s="171"/>
      <c r="E161" s="171"/>
      <c r="F161" s="171"/>
    </row>
    <row r="162" spans="1:6" s="67" customFormat="1" ht="12.75">
      <c r="A162" s="171"/>
      <c r="B162" s="171"/>
      <c r="C162" s="171"/>
      <c r="E162" s="171"/>
      <c r="F162" s="171"/>
    </row>
    <row r="163" spans="1:6" s="67" customFormat="1" ht="12.75">
      <c r="A163" s="171"/>
      <c r="B163" s="171"/>
      <c r="C163" s="171"/>
      <c r="E163" s="171"/>
      <c r="F163" s="171"/>
    </row>
    <row r="164" spans="1:6" s="67" customFormat="1" ht="12.75">
      <c r="A164" s="171"/>
      <c r="B164" s="171"/>
      <c r="C164" s="171"/>
      <c r="E164" s="171"/>
      <c r="F164" s="171"/>
    </row>
    <row r="165" spans="1:6" s="67" customFormat="1" ht="12.75">
      <c r="A165" s="171"/>
      <c r="B165" s="171"/>
      <c r="C165" s="171"/>
      <c r="E165" s="171"/>
      <c r="F165" s="171"/>
    </row>
    <row r="166" spans="1:6" s="67" customFormat="1" ht="12.75">
      <c r="A166" s="171"/>
      <c r="B166" s="171"/>
      <c r="C166" s="171"/>
      <c r="E166" s="171"/>
      <c r="F166" s="171"/>
    </row>
    <row r="167" spans="1:6" s="67" customFormat="1" ht="12.75">
      <c r="A167" s="171"/>
      <c r="B167" s="171"/>
      <c r="C167" s="171"/>
      <c r="E167" s="171"/>
      <c r="F167" s="171"/>
    </row>
    <row r="168" spans="1:6" s="67" customFormat="1" ht="12.75">
      <c r="A168" s="171"/>
      <c r="B168" s="171"/>
      <c r="C168" s="171"/>
      <c r="E168" s="171"/>
      <c r="F168" s="171"/>
    </row>
    <row r="169" spans="1:6" s="67" customFormat="1" ht="12.75">
      <c r="A169" s="171"/>
      <c r="B169" s="171"/>
      <c r="C169" s="171"/>
      <c r="E169" s="171"/>
      <c r="F169" s="171"/>
    </row>
    <row r="170" spans="1:6" s="67" customFormat="1" ht="12.75">
      <c r="A170" s="171"/>
      <c r="B170" s="171"/>
      <c r="C170" s="171"/>
      <c r="E170" s="171"/>
      <c r="F170" s="171"/>
    </row>
    <row r="171" spans="1:6" s="67" customFormat="1" ht="12.75">
      <c r="A171" s="171"/>
      <c r="B171" s="171"/>
      <c r="C171" s="171"/>
      <c r="E171" s="171"/>
      <c r="F171" s="171"/>
    </row>
    <row r="172" spans="1:6" s="67" customFormat="1" ht="12.75">
      <c r="A172" s="171"/>
      <c r="B172" s="171"/>
      <c r="C172" s="171"/>
      <c r="E172" s="171"/>
      <c r="F172" s="171"/>
    </row>
    <row r="173" spans="1:6" s="67" customFormat="1" ht="12.75">
      <c r="A173" s="171"/>
      <c r="B173" s="171"/>
      <c r="C173" s="171"/>
      <c r="E173" s="171"/>
      <c r="F173" s="171"/>
    </row>
    <row r="174" spans="1:6" s="67" customFormat="1" ht="12.75">
      <c r="A174" s="171"/>
      <c r="B174" s="171"/>
      <c r="C174" s="171"/>
      <c r="E174" s="171"/>
      <c r="F174" s="171"/>
    </row>
    <row r="175" spans="1:6" s="67" customFormat="1" ht="12.75">
      <c r="A175" s="171"/>
      <c r="B175" s="171"/>
      <c r="C175" s="171"/>
      <c r="E175" s="171"/>
      <c r="F175" s="171"/>
    </row>
    <row r="176" spans="1:6" s="67" customFormat="1" ht="12.75">
      <c r="A176" s="171"/>
      <c r="B176" s="171"/>
      <c r="C176" s="171"/>
      <c r="E176" s="171"/>
      <c r="F176" s="171"/>
    </row>
    <row r="177" spans="1:6" s="67" customFormat="1" ht="12.75">
      <c r="A177" s="171"/>
      <c r="B177" s="171"/>
      <c r="C177" s="171"/>
      <c r="E177" s="171"/>
      <c r="F177" s="171"/>
    </row>
    <row r="178" spans="1:6" s="67" customFormat="1" ht="12.75">
      <c r="A178" s="171"/>
      <c r="B178" s="171"/>
      <c r="C178" s="171"/>
      <c r="E178" s="171"/>
      <c r="F178" s="171"/>
    </row>
    <row r="179" spans="1:6" s="67" customFormat="1" ht="12.75">
      <c r="A179" s="171"/>
      <c r="B179" s="171"/>
      <c r="C179" s="171"/>
      <c r="E179" s="171"/>
      <c r="F179" s="171"/>
    </row>
    <row r="180" spans="1:6" s="67" customFormat="1" ht="12.75">
      <c r="A180" s="171"/>
      <c r="B180" s="171"/>
      <c r="C180" s="171"/>
      <c r="E180" s="171"/>
      <c r="F180" s="171"/>
    </row>
    <row r="181" spans="1:6" s="67" customFormat="1" ht="12.75">
      <c r="A181" s="171"/>
      <c r="B181" s="171"/>
      <c r="C181" s="171"/>
      <c r="E181" s="171"/>
      <c r="F181" s="171"/>
    </row>
    <row r="182" spans="1:6" s="67" customFormat="1" ht="12.75">
      <c r="A182" s="171"/>
      <c r="B182" s="171"/>
      <c r="C182" s="171"/>
      <c r="E182" s="171"/>
      <c r="F182" s="171"/>
    </row>
    <row r="183" spans="1:6" s="67" customFormat="1" ht="12.75">
      <c r="A183" s="171"/>
      <c r="B183" s="171"/>
      <c r="C183" s="171"/>
      <c r="E183" s="171"/>
      <c r="F183" s="171"/>
    </row>
    <row r="184" spans="1:6" s="67" customFormat="1" ht="12.75">
      <c r="A184" s="171"/>
      <c r="B184" s="171"/>
      <c r="C184" s="171"/>
      <c r="E184" s="171"/>
      <c r="F184" s="171"/>
    </row>
    <row r="185" spans="1:6" s="67" customFormat="1" ht="12.75">
      <c r="A185" s="171"/>
      <c r="B185" s="171"/>
      <c r="C185" s="171"/>
      <c r="E185" s="171"/>
      <c r="F185" s="171"/>
    </row>
    <row r="186" spans="1:6" s="67" customFormat="1" ht="12.75">
      <c r="A186" s="171"/>
      <c r="B186" s="171"/>
      <c r="C186" s="171"/>
      <c r="E186" s="171"/>
      <c r="F186" s="171"/>
    </row>
    <row r="187" spans="1:6" s="67" customFormat="1" ht="12.75">
      <c r="A187" s="171"/>
      <c r="B187" s="171"/>
      <c r="C187" s="171"/>
      <c r="E187" s="171"/>
      <c r="F187" s="171"/>
    </row>
    <row r="188" spans="1:6" s="67" customFormat="1" ht="12.75">
      <c r="A188" s="171"/>
      <c r="B188" s="171"/>
      <c r="C188" s="171"/>
      <c r="E188" s="171"/>
      <c r="F188" s="171"/>
    </row>
    <row r="189" spans="1:6" s="67" customFormat="1" ht="12.75">
      <c r="A189" s="171"/>
      <c r="B189" s="171"/>
      <c r="C189" s="171"/>
      <c r="E189" s="171"/>
      <c r="F189" s="171"/>
    </row>
    <row r="190" spans="1:6" s="67" customFormat="1" ht="12.75">
      <c r="A190" s="171"/>
      <c r="B190" s="171"/>
      <c r="C190" s="171"/>
      <c r="E190" s="171"/>
      <c r="F190" s="171"/>
    </row>
    <row r="191" spans="1:6" s="67" customFormat="1" ht="12.75">
      <c r="A191" s="171"/>
      <c r="B191" s="171"/>
      <c r="C191" s="171"/>
      <c r="E191" s="171"/>
      <c r="F191" s="171"/>
    </row>
    <row r="192" spans="1:6" s="67" customFormat="1" ht="12.75">
      <c r="A192" s="171"/>
      <c r="B192" s="171"/>
      <c r="C192" s="171"/>
      <c r="E192" s="171"/>
      <c r="F192" s="171"/>
    </row>
    <row r="193" spans="1:6" s="67" customFormat="1" ht="12.75">
      <c r="A193" s="171"/>
      <c r="B193" s="171"/>
      <c r="C193" s="171"/>
      <c r="E193" s="171"/>
      <c r="F193" s="171"/>
    </row>
    <row r="194" spans="1:6" s="67" customFormat="1" ht="12.75">
      <c r="A194" s="171"/>
      <c r="B194" s="171"/>
      <c r="C194" s="171"/>
      <c r="E194" s="171"/>
      <c r="F194" s="171"/>
    </row>
    <row r="195" spans="1:6" s="67" customFormat="1" ht="12.75">
      <c r="A195" s="171"/>
      <c r="B195" s="171"/>
      <c r="C195" s="171"/>
      <c r="E195" s="171"/>
      <c r="F195" s="171"/>
    </row>
    <row r="196" spans="1:6" s="67" customFormat="1" ht="12.75">
      <c r="A196" s="171"/>
      <c r="B196" s="171"/>
      <c r="C196" s="171"/>
      <c r="E196" s="171"/>
      <c r="F196" s="171"/>
    </row>
    <row r="197" spans="1:6" s="67" customFormat="1" ht="12.75">
      <c r="A197" s="171"/>
      <c r="B197" s="171"/>
      <c r="C197" s="171"/>
      <c r="E197" s="171"/>
      <c r="F197" s="171"/>
    </row>
    <row r="198" spans="1:6" s="67" customFormat="1" ht="12.75">
      <c r="A198" s="171"/>
      <c r="B198" s="171"/>
      <c r="C198" s="171"/>
      <c r="E198" s="171"/>
      <c r="F198" s="171"/>
    </row>
    <row r="199" spans="1:6" s="67" customFormat="1" ht="12.75">
      <c r="A199" s="171"/>
      <c r="B199" s="171"/>
      <c r="C199" s="171"/>
      <c r="E199" s="171"/>
      <c r="F199" s="171"/>
    </row>
    <row r="200" spans="1:6" s="67" customFormat="1" ht="12.75">
      <c r="A200" s="171"/>
      <c r="B200" s="171"/>
      <c r="C200" s="171"/>
      <c r="E200" s="171"/>
      <c r="F200" s="171"/>
    </row>
    <row r="201" spans="1:6" s="67" customFormat="1" ht="12.75">
      <c r="A201" s="171"/>
      <c r="B201" s="171"/>
      <c r="C201" s="171"/>
      <c r="E201" s="171"/>
      <c r="F201" s="171"/>
    </row>
    <row r="202" spans="1:6" s="67" customFormat="1" ht="12.75">
      <c r="A202" s="171"/>
      <c r="B202" s="171"/>
      <c r="C202" s="171"/>
      <c r="E202" s="171"/>
      <c r="F202" s="171"/>
    </row>
    <row r="203" spans="1:6" s="67" customFormat="1" ht="12.75">
      <c r="A203" s="171"/>
      <c r="B203" s="171"/>
      <c r="C203" s="171"/>
      <c r="E203" s="171"/>
      <c r="F203" s="171"/>
    </row>
    <row r="204" spans="1:6" s="67" customFormat="1" ht="12.75">
      <c r="A204" s="171"/>
      <c r="B204" s="171"/>
      <c r="C204" s="171"/>
      <c r="E204" s="171"/>
      <c r="F204" s="171"/>
    </row>
    <row r="205" spans="1:6" s="67" customFormat="1" ht="12.75">
      <c r="A205" s="171"/>
      <c r="B205" s="171"/>
      <c r="C205" s="171"/>
      <c r="E205" s="171"/>
      <c r="F205" s="171"/>
    </row>
    <row r="206" spans="1:6" s="67" customFormat="1" ht="12.75">
      <c r="A206" s="171"/>
      <c r="B206" s="171"/>
      <c r="C206" s="171"/>
      <c r="E206" s="171"/>
      <c r="F206" s="171"/>
    </row>
    <row r="207" spans="1:6" s="67" customFormat="1" ht="12.75">
      <c r="A207" s="171"/>
      <c r="B207" s="171"/>
      <c r="C207" s="171"/>
      <c r="E207" s="171"/>
      <c r="F207" s="171"/>
    </row>
    <row r="208" spans="1:6" s="67" customFormat="1" ht="12.75">
      <c r="A208" s="171"/>
      <c r="B208" s="171"/>
      <c r="C208" s="171"/>
      <c r="E208" s="171"/>
      <c r="F208" s="171"/>
    </row>
    <row r="209" spans="1:6" s="67" customFormat="1" ht="12.75">
      <c r="A209" s="171"/>
      <c r="B209" s="171"/>
      <c r="C209" s="171"/>
      <c r="E209" s="171"/>
      <c r="F209" s="171"/>
    </row>
    <row r="210" spans="1:6" s="67" customFormat="1" ht="12.75">
      <c r="A210" s="171"/>
      <c r="B210" s="171"/>
      <c r="C210" s="171"/>
      <c r="E210" s="171"/>
      <c r="F210" s="171"/>
    </row>
    <row r="211" spans="1:6" s="67" customFormat="1" ht="12.75">
      <c r="A211" s="171"/>
      <c r="B211" s="171"/>
      <c r="C211" s="171"/>
      <c r="E211" s="171"/>
      <c r="F211" s="171"/>
    </row>
    <row r="212" spans="1:6" s="67" customFormat="1" ht="12.75">
      <c r="A212" s="171"/>
      <c r="B212" s="171"/>
      <c r="C212" s="171"/>
      <c r="E212" s="171"/>
      <c r="F212" s="171"/>
    </row>
    <row r="213" spans="1:6" s="67" customFormat="1" ht="12.75">
      <c r="A213" s="171"/>
      <c r="B213" s="171"/>
      <c r="C213" s="171"/>
      <c r="E213" s="171"/>
      <c r="F213" s="171"/>
    </row>
    <row r="214" spans="1:6" s="67" customFormat="1" ht="12.75">
      <c r="A214" s="171"/>
      <c r="B214" s="171"/>
      <c r="C214" s="171"/>
      <c r="E214" s="171"/>
      <c r="F214" s="171"/>
    </row>
    <row r="215" spans="1:6" s="67" customFormat="1" ht="12.75">
      <c r="A215" s="171"/>
      <c r="B215" s="171"/>
      <c r="C215" s="171"/>
      <c r="E215" s="171"/>
      <c r="F215" s="171"/>
    </row>
    <row r="216" spans="1:6" s="67" customFormat="1" ht="12.75">
      <c r="A216" s="171"/>
      <c r="B216" s="171"/>
      <c r="C216" s="171"/>
      <c r="E216" s="171"/>
      <c r="F216" s="171"/>
    </row>
    <row r="217" spans="1:6" s="67" customFormat="1" ht="12.75">
      <c r="A217" s="171"/>
      <c r="B217" s="171"/>
      <c r="C217" s="171"/>
      <c r="E217" s="171"/>
      <c r="F217" s="171"/>
    </row>
    <row r="218" spans="1:6" s="67" customFormat="1" ht="12.75">
      <c r="A218" s="171"/>
      <c r="B218" s="171"/>
      <c r="C218" s="171"/>
      <c r="E218" s="171"/>
      <c r="F218" s="171"/>
    </row>
    <row r="219" spans="1:6" s="67" customFormat="1" ht="12.75">
      <c r="A219" s="171"/>
      <c r="B219" s="171"/>
      <c r="C219" s="171"/>
      <c r="E219" s="171"/>
      <c r="F219" s="171"/>
    </row>
    <row r="220" spans="1:6" s="67" customFormat="1" ht="12.75">
      <c r="A220" s="171"/>
      <c r="B220" s="171"/>
      <c r="C220" s="171"/>
      <c r="E220" s="171"/>
      <c r="F220" s="171"/>
    </row>
    <row r="221" spans="1:6" s="67" customFormat="1" ht="12.75">
      <c r="A221" s="171"/>
      <c r="B221" s="171"/>
      <c r="C221" s="171"/>
      <c r="E221" s="171"/>
      <c r="F221" s="171"/>
    </row>
    <row r="222" spans="1:6" s="67" customFormat="1" ht="12.75">
      <c r="A222" s="171"/>
      <c r="B222" s="171"/>
      <c r="C222" s="171"/>
      <c r="E222" s="171"/>
      <c r="F222" s="171"/>
    </row>
    <row r="223" spans="1:6" s="67" customFormat="1" ht="12.75">
      <c r="A223" s="171"/>
      <c r="B223" s="171"/>
      <c r="C223" s="171"/>
      <c r="E223" s="171"/>
      <c r="F223" s="171"/>
    </row>
    <row r="224" spans="1:6" s="67" customFormat="1" ht="12.75">
      <c r="A224" s="171"/>
      <c r="B224" s="171"/>
      <c r="C224" s="171"/>
      <c r="E224" s="171"/>
      <c r="F224" s="171"/>
    </row>
    <row r="225" spans="1:6" s="67" customFormat="1" ht="12.75">
      <c r="A225" s="171"/>
      <c r="B225" s="171"/>
      <c r="C225" s="171"/>
      <c r="E225" s="171"/>
      <c r="F225" s="171"/>
    </row>
    <row r="226" spans="1:6" s="67" customFormat="1" ht="12.75">
      <c r="A226" s="171"/>
      <c r="B226" s="171"/>
      <c r="C226" s="171"/>
      <c r="E226" s="171"/>
      <c r="F226" s="171"/>
    </row>
    <row r="227" spans="1:6" s="67" customFormat="1" ht="12.75">
      <c r="A227" s="171"/>
      <c r="B227" s="171"/>
      <c r="C227" s="171"/>
      <c r="E227" s="171"/>
      <c r="F227" s="171"/>
    </row>
    <row r="228" spans="1:6" s="67" customFormat="1" ht="12.75">
      <c r="A228" s="171"/>
      <c r="B228" s="171"/>
      <c r="C228" s="171"/>
      <c r="E228" s="171"/>
      <c r="F228" s="171"/>
    </row>
    <row r="229" spans="1:6" s="67" customFormat="1" ht="12.75">
      <c r="A229" s="171"/>
      <c r="B229" s="171"/>
      <c r="C229" s="171"/>
      <c r="E229" s="171"/>
      <c r="F229" s="171"/>
    </row>
    <row r="230" spans="1:6" s="67" customFormat="1" ht="12.75">
      <c r="A230" s="171"/>
      <c r="B230" s="171"/>
      <c r="C230" s="171"/>
      <c r="E230" s="171"/>
      <c r="F230" s="171"/>
    </row>
    <row r="231" spans="1:6" s="67" customFormat="1" ht="12.75">
      <c r="A231" s="171"/>
      <c r="B231" s="171"/>
      <c r="C231" s="171"/>
      <c r="E231" s="171"/>
      <c r="F231" s="171"/>
    </row>
    <row r="286" ht="12" thickBot="1"/>
    <row r="287" ht="22.5">
      <c r="B287" s="13" t="s">
        <v>170</v>
      </c>
    </row>
    <row r="288" ht="22.5">
      <c r="B288" s="14" t="s">
        <v>171</v>
      </c>
    </row>
    <row r="289" ht="22.5">
      <c r="B289" s="14" t="s">
        <v>178</v>
      </c>
    </row>
    <row r="290" ht="22.5">
      <c r="B290" s="14" t="s">
        <v>172</v>
      </c>
    </row>
    <row r="291" ht="22.5">
      <c r="B291" s="14" t="s">
        <v>173</v>
      </c>
    </row>
    <row r="292" ht="22.5">
      <c r="B292" s="14" t="s">
        <v>174</v>
      </c>
    </row>
    <row r="293" ht="22.5">
      <c r="B293" s="14" t="s">
        <v>175</v>
      </c>
    </row>
    <row r="294" ht="22.5">
      <c r="B294" s="14" t="s">
        <v>176</v>
      </c>
    </row>
    <row r="295" ht="22.5">
      <c r="B295" s="14" t="s">
        <v>177</v>
      </c>
    </row>
  </sheetData>
  <sheetProtection/>
  <mergeCells count="1">
    <mergeCell ref="A5:G5"/>
  </mergeCells>
  <conditionalFormatting sqref="B9">
    <cfRule type="expression" priority="1" dxfId="0" stopIfTrue="1">
      <formula>IF((" "&amp;"/"),negrita)</formula>
    </cfRule>
  </conditionalFormatting>
  <dataValidations count="2">
    <dataValidation type="list" allowBlank="1" showInputMessage="1" showErrorMessage="1" prompt="Zerrendatik aukeratu dagokizun departamentuaren izena" sqref="B1">
      <formula1>$B$287:$B$295</formula1>
    </dataValidation>
    <dataValidation type="list" allowBlank="1" showInputMessage="1" showErrorMessage="1" prompt="Zerrendatik aukeratu dagokizun departamentuaren izena" sqref="C1">
      <formula1>#REF!</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44"/>
  <sheetViews>
    <sheetView zoomScalePageLayoutView="0" workbookViewId="0" topLeftCell="A1">
      <selection activeCell="F39" sqref="F39"/>
    </sheetView>
  </sheetViews>
  <sheetFormatPr defaultColWidth="11.421875" defaultRowHeight="12.75"/>
  <cols>
    <col min="1" max="1" width="41.8515625" style="0" bestFit="1" customWidth="1"/>
  </cols>
  <sheetData>
    <row r="1" ht="13.5" thickBot="1">
      <c r="A1" s="23" t="s">
        <v>691</v>
      </c>
    </row>
    <row r="2" ht="12.75">
      <c r="A2" s="8" t="s">
        <v>550</v>
      </c>
    </row>
    <row r="3" ht="12.75">
      <c r="A3" s="10" t="s">
        <v>553</v>
      </c>
    </row>
    <row r="4" ht="12.75">
      <c r="A4" s="10" t="s">
        <v>556</v>
      </c>
    </row>
    <row r="5" ht="12.75">
      <c r="A5" s="10" t="s">
        <v>559</v>
      </c>
    </row>
    <row r="6" ht="12.75">
      <c r="A6" s="10" t="s">
        <v>562</v>
      </c>
    </row>
    <row r="7" ht="12.75">
      <c r="A7" s="10" t="s">
        <v>565</v>
      </c>
    </row>
    <row r="8" ht="12.75">
      <c r="A8" s="10" t="s">
        <v>569</v>
      </c>
    </row>
    <row r="9" ht="12.75">
      <c r="A9" s="10" t="s">
        <v>79</v>
      </c>
    </row>
    <row r="10" ht="12.75">
      <c r="A10" s="10" t="s">
        <v>572</v>
      </c>
    </row>
    <row r="11" ht="12.75">
      <c r="A11" s="10" t="s">
        <v>575</v>
      </c>
    </row>
    <row r="12" ht="12.75">
      <c r="A12" s="10" t="s">
        <v>578</v>
      </c>
    </row>
    <row r="13" ht="12.75">
      <c r="A13" s="10" t="s">
        <v>580</v>
      </c>
    </row>
    <row r="14" ht="12.75">
      <c r="A14" s="10" t="s">
        <v>582</v>
      </c>
    </row>
    <row r="15" ht="12.75">
      <c r="A15" s="10" t="s">
        <v>80</v>
      </c>
    </row>
    <row r="16" ht="12.75">
      <c r="A16" s="10" t="s">
        <v>584</v>
      </c>
    </row>
    <row r="17" ht="12.75">
      <c r="A17" s="10" t="s">
        <v>587</v>
      </c>
    </row>
    <row r="18" ht="12.75">
      <c r="A18" s="10" t="s">
        <v>589</v>
      </c>
    </row>
    <row r="19" ht="12.75">
      <c r="A19" s="10" t="s">
        <v>591</v>
      </c>
    </row>
    <row r="20" ht="12.75">
      <c r="A20" s="10" t="s">
        <v>594</v>
      </c>
    </row>
    <row r="21" ht="12.75">
      <c r="A21" s="10" t="s">
        <v>597</v>
      </c>
    </row>
    <row r="22" ht="12.75">
      <c r="A22" s="10" t="s">
        <v>599</v>
      </c>
    </row>
    <row r="23" ht="12.75">
      <c r="A23" s="10" t="s">
        <v>601</v>
      </c>
    </row>
    <row r="24" ht="12.75">
      <c r="A24" s="16" t="s">
        <v>81</v>
      </c>
    </row>
    <row r="25" ht="12.75">
      <c r="A25" s="10" t="s">
        <v>604</v>
      </c>
    </row>
    <row r="26" ht="12.75">
      <c r="A26" s="10" t="s">
        <v>607</v>
      </c>
    </row>
    <row r="27" ht="12.75">
      <c r="A27" s="10" t="s">
        <v>609</v>
      </c>
    </row>
    <row r="28" ht="12.75">
      <c r="A28" s="10" t="s">
        <v>611</v>
      </c>
    </row>
    <row r="29" ht="12.75">
      <c r="A29" s="10" t="s">
        <v>613</v>
      </c>
    </row>
    <row r="30" ht="12.75">
      <c r="A30" s="10" t="s">
        <v>615</v>
      </c>
    </row>
    <row r="31" ht="12.75">
      <c r="A31" s="10" t="s">
        <v>616</v>
      </c>
    </row>
    <row r="32" ht="12.75">
      <c r="A32" s="10" t="s">
        <v>619</v>
      </c>
    </row>
    <row r="33" ht="12.75">
      <c r="A33" s="10" t="s">
        <v>620</v>
      </c>
    </row>
    <row r="34" ht="12.75">
      <c r="A34" s="10" t="s">
        <v>621</v>
      </c>
    </row>
    <row r="35" ht="12.75">
      <c r="A35" s="10" t="s">
        <v>622</v>
      </c>
    </row>
    <row r="36" ht="12.75">
      <c r="A36" s="10" t="s">
        <v>139</v>
      </c>
    </row>
    <row r="37" ht="12.75">
      <c r="A37" s="10" t="s">
        <v>140</v>
      </c>
    </row>
    <row r="38" ht="12.75">
      <c r="A38" s="10" t="s">
        <v>141</v>
      </c>
    </row>
    <row r="39" ht="12.75">
      <c r="A39" s="10" t="s">
        <v>142</v>
      </c>
    </row>
    <row r="40" ht="12.75">
      <c r="A40" s="10" t="s">
        <v>143</v>
      </c>
    </row>
    <row r="41" ht="12.75">
      <c r="A41" s="10" t="s">
        <v>144</v>
      </c>
    </row>
    <row r="42" ht="12.75">
      <c r="A42" s="10" t="s">
        <v>145</v>
      </c>
    </row>
    <row r="43" ht="12.75">
      <c r="A43" s="10" t="s">
        <v>147</v>
      </c>
    </row>
    <row r="44" ht="13.5" thickBot="1">
      <c r="A44" s="12" t="s">
        <v>148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58"/>
  <sheetViews>
    <sheetView zoomScalePageLayoutView="0" workbookViewId="0" topLeftCell="A1">
      <selection activeCell="D139" sqref="D139"/>
    </sheetView>
  </sheetViews>
  <sheetFormatPr defaultColWidth="11.421875" defaultRowHeight="12.75"/>
  <cols>
    <col min="1" max="1" width="64.57421875" style="0" bestFit="1" customWidth="1"/>
  </cols>
  <sheetData>
    <row r="1" ht="25.5">
      <c r="A1" s="24" t="s">
        <v>692</v>
      </c>
    </row>
    <row r="2" ht="12.75">
      <c r="A2" s="26" t="s">
        <v>796</v>
      </c>
    </row>
    <row r="3" ht="12.75">
      <c r="A3" s="26" t="s">
        <v>797</v>
      </c>
    </row>
    <row r="4" ht="12.75">
      <c r="A4" s="26" t="s">
        <v>798</v>
      </c>
    </row>
    <row r="5" ht="12.75">
      <c r="A5" s="26" t="s">
        <v>799</v>
      </c>
    </row>
    <row r="6" ht="12.75">
      <c r="A6" s="26" t="s">
        <v>800</v>
      </c>
    </row>
    <row r="7" ht="12.75">
      <c r="A7" s="26" t="s">
        <v>801</v>
      </c>
    </row>
    <row r="8" ht="12.75">
      <c r="A8" s="26" t="s">
        <v>802</v>
      </c>
    </row>
    <row r="9" ht="12.75">
      <c r="A9" s="26" t="s">
        <v>803</v>
      </c>
    </row>
    <row r="10" ht="12.75">
      <c r="A10" s="26" t="s">
        <v>805</v>
      </c>
    </row>
    <row r="11" ht="12.75">
      <c r="A11" s="26" t="s">
        <v>804</v>
      </c>
    </row>
    <row r="12" ht="12.75">
      <c r="A12" s="26" t="s">
        <v>806</v>
      </c>
    </row>
    <row r="13" ht="12.75">
      <c r="A13" s="26" t="s">
        <v>807</v>
      </c>
    </row>
    <row r="14" ht="12.75">
      <c r="A14" s="27" t="s">
        <v>808</v>
      </c>
    </row>
    <row r="15" ht="12.75">
      <c r="A15" s="26" t="s">
        <v>48</v>
      </c>
    </row>
    <row r="16" ht="12.75">
      <c r="A16" s="26" t="s">
        <v>47</v>
      </c>
    </row>
    <row r="17" ht="12.75">
      <c r="A17" s="26" t="s">
        <v>50</v>
      </c>
    </row>
    <row r="18" ht="12.75">
      <c r="A18" s="26" t="s">
        <v>49</v>
      </c>
    </row>
    <row r="19" ht="12.75">
      <c r="A19" s="26" t="s">
        <v>52</v>
      </c>
    </row>
    <row r="20" ht="12.75">
      <c r="A20" s="26" t="s">
        <v>51</v>
      </c>
    </row>
    <row r="21" ht="12.75">
      <c r="A21" s="26" t="s">
        <v>53</v>
      </c>
    </row>
    <row r="22" ht="12.75">
      <c r="A22" s="26" t="s">
        <v>54</v>
      </c>
    </row>
    <row r="23" ht="12.75">
      <c r="A23" s="26" t="s">
        <v>55</v>
      </c>
    </row>
    <row r="24" ht="12.75">
      <c r="A24" s="26" t="s">
        <v>56</v>
      </c>
    </row>
    <row r="25" ht="12.75">
      <c r="A25" s="26" t="s">
        <v>57</v>
      </c>
    </row>
    <row r="26" ht="12.75">
      <c r="A26" s="27" t="s">
        <v>58</v>
      </c>
    </row>
    <row r="27" ht="12.75">
      <c r="A27" s="26" t="s">
        <v>617</v>
      </c>
    </row>
    <row r="28" ht="12.75">
      <c r="A28" s="26" t="s">
        <v>59</v>
      </c>
    </row>
    <row r="29" ht="12.75">
      <c r="A29" s="26" t="s">
        <v>60</v>
      </c>
    </row>
    <row r="30" ht="12.75">
      <c r="A30" s="26" t="s">
        <v>61</v>
      </c>
    </row>
    <row r="31" ht="12.75">
      <c r="A31" s="26" t="s">
        <v>62</v>
      </c>
    </row>
    <row r="32" ht="12.75">
      <c r="A32" s="26" t="s">
        <v>63</v>
      </c>
    </row>
    <row r="33" ht="12.75">
      <c r="A33" s="26" t="s">
        <v>64</v>
      </c>
    </row>
    <row r="34" ht="12.75">
      <c r="A34" s="26" t="s">
        <v>76</v>
      </c>
    </row>
    <row r="35" ht="12.75">
      <c r="A35" s="26" t="s">
        <v>77</v>
      </c>
    </row>
    <row r="36" ht="12.75">
      <c r="A36" s="26" t="s">
        <v>78</v>
      </c>
    </row>
    <row r="37" ht="12.75">
      <c r="A37" s="26" t="s">
        <v>688</v>
      </c>
    </row>
    <row r="38" ht="12.75">
      <c r="A38" s="26" t="s">
        <v>689</v>
      </c>
    </row>
    <row r="39" ht="12.75">
      <c r="A39" s="26" t="s">
        <v>690</v>
      </c>
    </row>
    <row r="40" ht="12.75">
      <c r="A40" s="26" t="s">
        <v>454</v>
      </c>
    </row>
    <row r="41" ht="12.75">
      <c r="A41" s="26" t="s">
        <v>455</v>
      </c>
    </row>
    <row r="42" ht="12.75">
      <c r="A42" s="26" t="s">
        <v>456</v>
      </c>
    </row>
    <row r="43" ht="12.75">
      <c r="A43" s="26" t="s">
        <v>457</v>
      </c>
    </row>
    <row r="44" ht="12.75">
      <c r="A44" s="26" t="s">
        <v>150</v>
      </c>
    </row>
    <row r="45" ht="12.75">
      <c r="A45" s="26" t="s">
        <v>458</v>
      </c>
    </row>
    <row r="46" ht="12.75">
      <c r="A46" s="26" t="s">
        <v>459</v>
      </c>
    </row>
    <row r="47" ht="12.75">
      <c r="A47" s="26" t="s">
        <v>460</v>
      </c>
    </row>
    <row r="48" ht="12.75">
      <c r="A48" s="26" t="s">
        <v>461</v>
      </c>
    </row>
    <row r="49" ht="12.75">
      <c r="A49" s="26" t="s">
        <v>462</v>
      </c>
    </row>
    <row r="50" ht="12.75">
      <c r="A50" s="26" t="s">
        <v>463</v>
      </c>
    </row>
    <row r="51" ht="12.75">
      <c r="A51" s="26" t="s">
        <v>464</v>
      </c>
    </row>
    <row r="52" ht="12.75">
      <c r="A52" s="26" t="s">
        <v>152</v>
      </c>
    </row>
    <row r="53" ht="12.75">
      <c r="A53" s="26" t="s">
        <v>465</v>
      </c>
    </row>
    <row r="54" ht="12.75">
      <c r="A54" s="26" t="s">
        <v>466</v>
      </c>
    </row>
    <row r="55" ht="12.75">
      <c r="A55" s="26" t="s">
        <v>468</v>
      </c>
    </row>
    <row r="56" ht="12.75">
      <c r="A56" s="26" t="s">
        <v>467</v>
      </c>
    </row>
    <row r="57" ht="12.75">
      <c r="A57" s="26" t="s">
        <v>469</v>
      </c>
    </row>
    <row r="58" ht="12.75">
      <c r="A58" s="26" t="s">
        <v>470</v>
      </c>
    </row>
    <row r="59" ht="12.75">
      <c r="A59" s="26" t="s">
        <v>472</v>
      </c>
    </row>
    <row r="60" ht="12.75">
      <c r="A60" s="26" t="s">
        <v>471</v>
      </c>
    </row>
    <row r="61" ht="12.75">
      <c r="A61" s="26" t="s">
        <v>473</v>
      </c>
    </row>
    <row r="62" ht="12.75">
      <c r="A62" s="26" t="s">
        <v>474</v>
      </c>
    </row>
    <row r="63" ht="12.75">
      <c r="A63" s="26" t="s">
        <v>475</v>
      </c>
    </row>
    <row r="64" ht="12.75">
      <c r="A64" s="26" t="s">
        <v>476</v>
      </c>
    </row>
    <row r="65" ht="12.75">
      <c r="A65" s="26" t="s">
        <v>477</v>
      </c>
    </row>
    <row r="66" ht="12.75">
      <c r="A66" s="26" t="s">
        <v>478</v>
      </c>
    </row>
    <row r="67" ht="12.75">
      <c r="A67" s="26" t="s">
        <v>479</v>
      </c>
    </row>
    <row r="68" ht="12.75">
      <c r="A68" s="26" t="s">
        <v>480</v>
      </c>
    </row>
    <row r="69" ht="12.75">
      <c r="A69" s="26" t="s">
        <v>500</v>
      </c>
    </row>
    <row r="70" ht="12.75">
      <c r="A70" s="27" t="s">
        <v>501</v>
      </c>
    </row>
    <row r="71" ht="12.75">
      <c r="A71" s="26" t="s">
        <v>502</v>
      </c>
    </row>
    <row r="72" ht="12.75">
      <c r="A72" s="26" t="s">
        <v>503</v>
      </c>
    </row>
    <row r="73" ht="12.75">
      <c r="A73" s="26" t="s">
        <v>504</v>
      </c>
    </row>
    <row r="74" ht="12.75">
      <c r="A74" s="26" t="s">
        <v>505</v>
      </c>
    </row>
    <row r="75" ht="12.75">
      <c r="A75" s="26" t="s">
        <v>506</v>
      </c>
    </row>
    <row r="76" ht="12.75">
      <c r="A76" s="26" t="s">
        <v>507</v>
      </c>
    </row>
    <row r="77" ht="12.75">
      <c r="A77" s="26" t="s">
        <v>508</v>
      </c>
    </row>
    <row r="78" ht="12.75">
      <c r="A78" s="26" t="s">
        <v>509</v>
      </c>
    </row>
    <row r="79" ht="12.75">
      <c r="A79" s="26" t="s">
        <v>510</v>
      </c>
    </row>
    <row r="80" ht="12.75">
      <c r="A80" s="26" t="s">
        <v>157</v>
      </c>
    </row>
    <row r="81" ht="12.75">
      <c r="A81" s="26" t="s">
        <v>499</v>
      </c>
    </row>
    <row r="82" ht="12.75">
      <c r="A82" s="26" t="s">
        <v>498</v>
      </c>
    </row>
    <row r="83" ht="12.75">
      <c r="A83" s="26" t="s">
        <v>497</v>
      </c>
    </row>
    <row r="84" ht="12.75">
      <c r="A84" s="26" t="s">
        <v>496</v>
      </c>
    </row>
    <row r="85" ht="12.75">
      <c r="A85" s="26" t="s">
        <v>495</v>
      </c>
    </row>
    <row r="86" ht="12.75">
      <c r="A86" s="26" t="s">
        <v>494</v>
      </c>
    </row>
    <row r="87" ht="12.75">
      <c r="A87" s="26" t="s">
        <v>511</v>
      </c>
    </row>
    <row r="88" ht="12.75">
      <c r="A88" s="26" t="s">
        <v>513</v>
      </c>
    </row>
    <row r="89" ht="12.75">
      <c r="A89" s="26" t="s">
        <v>512</v>
      </c>
    </row>
    <row r="90" ht="12.75">
      <c r="A90" s="26" t="s">
        <v>514</v>
      </c>
    </row>
    <row r="91" ht="12.75">
      <c r="A91" s="26" t="s">
        <v>515</v>
      </c>
    </row>
    <row r="92" ht="12.75">
      <c r="A92" s="26" t="s">
        <v>516</v>
      </c>
    </row>
    <row r="93" ht="12.75">
      <c r="A93" s="26" t="s">
        <v>517</v>
      </c>
    </row>
    <row r="94" ht="12.75">
      <c r="A94" s="26" t="s">
        <v>518</v>
      </c>
    </row>
    <row r="95" ht="12.75">
      <c r="A95" s="26" t="s">
        <v>519</v>
      </c>
    </row>
    <row r="96" ht="12.75">
      <c r="A96" s="26" t="s">
        <v>520</v>
      </c>
    </row>
    <row r="97" ht="12.75">
      <c r="A97" s="26" t="s">
        <v>521</v>
      </c>
    </row>
    <row r="98" ht="12.75">
      <c r="A98" s="26" t="s">
        <v>522</v>
      </c>
    </row>
    <row r="99" ht="12.75">
      <c r="A99" s="26" t="s">
        <v>523</v>
      </c>
    </row>
    <row r="100" ht="12.75">
      <c r="A100" s="26" t="s">
        <v>162</v>
      </c>
    </row>
    <row r="101" ht="12.75">
      <c r="A101" s="26" t="s">
        <v>524</v>
      </c>
    </row>
    <row r="102" ht="12.75">
      <c r="A102" s="26" t="s">
        <v>526</v>
      </c>
    </row>
    <row r="103" ht="12.75">
      <c r="A103" s="26" t="s">
        <v>527</v>
      </c>
    </row>
    <row r="104" ht="12.75">
      <c r="A104" s="26" t="s">
        <v>525</v>
      </c>
    </row>
    <row r="105" ht="12.75">
      <c r="A105" s="26" t="s">
        <v>528</v>
      </c>
    </row>
    <row r="106" ht="12.75">
      <c r="A106" s="26" t="s">
        <v>529</v>
      </c>
    </row>
    <row r="107" ht="12.75">
      <c r="A107" s="26" t="s">
        <v>530</v>
      </c>
    </row>
    <row r="108" ht="12.75">
      <c r="A108" s="26" t="s">
        <v>531</v>
      </c>
    </row>
    <row r="109" ht="12.75">
      <c r="A109" s="26" t="s">
        <v>532</v>
      </c>
    </row>
    <row r="110" ht="12.75">
      <c r="A110" s="26" t="s">
        <v>533</v>
      </c>
    </row>
    <row r="111" ht="12.75">
      <c r="A111" s="26" t="s">
        <v>535</v>
      </c>
    </row>
    <row r="112" ht="12.75">
      <c r="A112" s="26" t="s">
        <v>536</v>
      </c>
    </row>
    <row r="113" ht="12.75">
      <c r="A113" s="26" t="s">
        <v>534</v>
      </c>
    </row>
    <row r="114" ht="12.75">
      <c r="A114" s="26" t="s">
        <v>537</v>
      </c>
    </row>
    <row r="115" ht="12.75">
      <c r="A115" s="26" t="s">
        <v>538</v>
      </c>
    </row>
    <row r="116" ht="12.75">
      <c r="A116" s="26" t="s">
        <v>539</v>
      </c>
    </row>
    <row r="117" ht="12.75">
      <c r="A117" s="26" t="s">
        <v>540</v>
      </c>
    </row>
    <row r="118" ht="12.75">
      <c r="A118" s="26" t="s">
        <v>541</v>
      </c>
    </row>
    <row r="119" ht="12.75">
      <c r="A119" s="26" t="s">
        <v>542</v>
      </c>
    </row>
    <row r="120" ht="12.75">
      <c r="A120" s="26" t="s">
        <v>163</v>
      </c>
    </row>
    <row r="121" ht="12.75">
      <c r="A121" s="26" t="s">
        <v>544</v>
      </c>
    </row>
    <row r="122" ht="12.75">
      <c r="A122" s="26" t="s">
        <v>543</v>
      </c>
    </row>
    <row r="123" ht="12.75">
      <c r="A123" s="26" t="s">
        <v>545</v>
      </c>
    </row>
    <row r="124" ht="12.75">
      <c r="A124" s="26" t="s">
        <v>548</v>
      </c>
    </row>
    <row r="125" ht="12.75">
      <c r="A125" s="26" t="s">
        <v>546</v>
      </c>
    </row>
    <row r="126" ht="12.75">
      <c r="A126" s="26" t="s">
        <v>547</v>
      </c>
    </row>
    <row r="127" ht="12.75">
      <c r="A127" s="26" t="s">
        <v>493</v>
      </c>
    </row>
    <row r="128" ht="12.75">
      <c r="A128" s="26" t="s">
        <v>492</v>
      </c>
    </row>
    <row r="129" ht="12.75">
      <c r="A129" s="26" t="s">
        <v>491</v>
      </c>
    </row>
    <row r="130" ht="12.75">
      <c r="A130" s="26" t="s">
        <v>164</v>
      </c>
    </row>
    <row r="131" ht="12.75">
      <c r="A131" s="26" t="s">
        <v>165</v>
      </c>
    </row>
    <row r="132" ht="12.75">
      <c r="A132" s="26" t="s">
        <v>490</v>
      </c>
    </row>
    <row r="133" ht="12.75">
      <c r="A133" s="26" t="s">
        <v>166</v>
      </c>
    </row>
    <row r="134" ht="12.75">
      <c r="A134" s="26" t="s">
        <v>167</v>
      </c>
    </row>
    <row r="135" ht="12.75">
      <c r="A135" s="26" t="s">
        <v>489</v>
      </c>
    </row>
    <row r="136" ht="12.75">
      <c r="A136" s="26" t="s">
        <v>488</v>
      </c>
    </row>
    <row r="137" ht="12.75">
      <c r="A137" s="26" t="s">
        <v>487</v>
      </c>
    </row>
    <row r="138" ht="12.75">
      <c r="A138" s="26" t="s">
        <v>486</v>
      </c>
    </row>
    <row r="139" ht="12.75">
      <c r="A139" s="26" t="s">
        <v>485</v>
      </c>
    </row>
    <row r="140" ht="12.75">
      <c r="A140" s="26" t="s">
        <v>484</v>
      </c>
    </row>
    <row r="141" ht="12.75">
      <c r="A141" s="26" t="s">
        <v>483</v>
      </c>
    </row>
    <row r="142" ht="12.75">
      <c r="A142" s="26" t="s">
        <v>482</v>
      </c>
    </row>
    <row r="143" ht="12.75">
      <c r="A143" s="26" t="s">
        <v>481</v>
      </c>
    </row>
    <row r="144" ht="12.75">
      <c r="A144" s="26" t="s">
        <v>75</v>
      </c>
    </row>
    <row r="145" ht="12.75">
      <c r="A145" s="26" t="s">
        <v>74</v>
      </c>
    </row>
    <row r="146" ht="12.75">
      <c r="A146" s="26" t="s">
        <v>73</v>
      </c>
    </row>
    <row r="147" ht="12.75">
      <c r="A147" s="26" t="s">
        <v>72</v>
      </c>
    </row>
    <row r="148" ht="12.75">
      <c r="A148" s="26" t="s">
        <v>71</v>
      </c>
    </row>
    <row r="149" ht="12.75">
      <c r="A149" s="26" t="s">
        <v>70</v>
      </c>
    </row>
    <row r="150" ht="12.75">
      <c r="A150" s="26" t="s">
        <v>69</v>
      </c>
    </row>
    <row r="151" ht="12.75">
      <c r="A151" s="26" t="s">
        <v>68</v>
      </c>
    </row>
    <row r="152" ht="12.75">
      <c r="A152" s="26" t="s">
        <v>168</v>
      </c>
    </row>
    <row r="153" ht="12.75">
      <c r="A153" s="26" t="s">
        <v>66</v>
      </c>
    </row>
    <row r="154" ht="12.75">
      <c r="A154" s="26" t="s">
        <v>67</v>
      </c>
    </row>
    <row r="155" ht="12.75">
      <c r="A155" s="26" t="s">
        <v>169</v>
      </c>
    </row>
    <row r="156" ht="13.5" thickBot="1">
      <c r="A156" s="28" t="s">
        <v>65</v>
      </c>
    </row>
    <row r="157" ht="12.75">
      <c r="A157" s="17"/>
    </row>
    <row r="158" ht="12.75">
      <c r="A158" s="7"/>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1"/>
  <sheetViews>
    <sheetView zoomScalePageLayoutView="0" workbookViewId="0" topLeftCell="A1">
      <selection activeCell="F11" sqref="F11"/>
    </sheetView>
  </sheetViews>
  <sheetFormatPr defaultColWidth="11.421875" defaultRowHeight="12.75"/>
  <cols>
    <col min="1" max="1" width="42.00390625" style="0" customWidth="1"/>
  </cols>
  <sheetData>
    <row r="1" ht="15.75" customHeight="1">
      <c r="A1" s="24" t="s">
        <v>693</v>
      </c>
    </row>
    <row r="2" ht="12.75">
      <c r="A2" s="25" t="s">
        <v>551</v>
      </c>
    </row>
    <row r="3" ht="12.75">
      <c r="A3" s="25" t="s">
        <v>554</v>
      </c>
    </row>
    <row r="4" ht="12.75">
      <c r="A4" s="25" t="s">
        <v>557</v>
      </c>
    </row>
    <row r="5" ht="12.75">
      <c r="A5" s="25" t="s">
        <v>560</v>
      </c>
    </row>
    <row r="6" ht="12.75">
      <c r="A6" s="25" t="s">
        <v>563</v>
      </c>
    </row>
    <row r="7" ht="25.5">
      <c r="A7" s="25" t="s">
        <v>566</v>
      </c>
    </row>
    <row r="8" ht="12.75">
      <c r="A8" s="25" t="s">
        <v>570</v>
      </c>
    </row>
    <row r="9" ht="12.75">
      <c r="A9" s="25" t="s">
        <v>573</v>
      </c>
    </row>
    <row r="10" ht="12.75">
      <c r="A10" s="25" t="s">
        <v>576</v>
      </c>
    </row>
    <row r="11" ht="13.5" thickBot="1">
      <c r="A11" s="18" t="s">
        <v>683</v>
      </c>
    </row>
  </sheetData>
  <sheetProtection/>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A29"/>
  <sheetViews>
    <sheetView zoomScalePageLayoutView="0" workbookViewId="0" topLeftCell="A1">
      <selection activeCell="C43" sqref="C43"/>
    </sheetView>
  </sheetViews>
  <sheetFormatPr defaultColWidth="11.421875" defaultRowHeight="12.75"/>
  <cols>
    <col min="1" max="1" width="52.7109375" style="0" customWidth="1"/>
  </cols>
  <sheetData>
    <row r="1" ht="13.5" thickBot="1">
      <c r="A1" s="9" t="s">
        <v>552</v>
      </c>
    </row>
    <row r="2" ht="13.5" thickBot="1">
      <c r="A2" s="11" t="s">
        <v>555</v>
      </c>
    </row>
    <row r="3" ht="13.5" thickBot="1">
      <c r="A3" s="11" t="s">
        <v>558</v>
      </c>
    </row>
    <row r="4" ht="13.5" thickBot="1">
      <c r="A4" s="11" t="s">
        <v>561</v>
      </c>
    </row>
    <row r="5" ht="13.5" thickBot="1">
      <c r="A5" s="11" t="s">
        <v>564</v>
      </c>
    </row>
    <row r="6" ht="13.5" thickBot="1">
      <c r="A6" s="11" t="s">
        <v>567</v>
      </c>
    </row>
    <row r="7" ht="13.5" thickBot="1">
      <c r="A7" s="11" t="s">
        <v>571</v>
      </c>
    </row>
    <row r="8" ht="13.5" thickBot="1">
      <c r="A8" s="11" t="s">
        <v>574</v>
      </c>
    </row>
    <row r="9" ht="13.5" thickBot="1">
      <c r="A9" s="11" t="s">
        <v>577</v>
      </c>
    </row>
    <row r="10" ht="13.5" thickBot="1">
      <c r="A10" s="11" t="s">
        <v>579</v>
      </c>
    </row>
    <row r="11" ht="13.5" thickBot="1">
      <c r="A11" s="11" t="s">
        <v>581</v>
      </c>
    </row>
    <row r="12" ht="13.5" thickBot="1">
      <c r="A12" s="11" t="s">
        <v>583</v>
      </c>
    </row>
    <row r="13" ht="13.5" thickBot="1">
      <c r="A13" s="11" t="s">
        <v>585</v>
      </c>
    </row>
    <row r="14" ht="13.5" thickBot="1">
      <c r="A14" s="11" t="s">
        <v>588</v>
      </c>
    </row>
    <row r="15" ht="13.5" thickBot="1">
      <c r="A15" s="11" t="s">
        <v>590</v>
      </c>
    </row>
    <row r="16" ht="13.5" thickBot="1">
      <c r="A16" s="11" t="s">
        <v>592</v>
      </c>
    </row>
    <row r="17" ht="13.5" thickBot="1">
      <c r="A17" s="11" t="s">
        <v>595</v>
      </c>
    </row>
    <row r="18" ht="13.5" thickBot="1">
      <c r="A18" s="11" t="s">
        <v>598</v>
      </c>
    </row>
    <row r="19" ht="13.5" thickBot="1">
      <c r="A19" s="11" t="s">
        <v>600</v>
      </c>
    </row>
    <row r="20" ht="13.5" thickBot="1">
      <c r="A20" s="11" t="s">
        <v>602</v>
      </c>
    </row>
    <row r="21" ht="13.5" thickBot="1">
      <c r="A21" s="11" t="s">
        <v>605</v>
      </c>
    </row>
    <row r="22" ht="13.5" thickBot="1">
      <c r="A22" s="11" t="s">
        <v>608</v>
      </c>
    </row>
    <row r="23" ht="13.5" thickBot="1">
      <c r="A23" s="11" t="s">
        <v>610</v>
      </c>
    </row>
    <row r="24" ht="13.5" thickBot="1">
      <c r="A24" s="11" t="s">
        <v>612</v>
      </c>
    </row>
    <row r="25" ht="13.5" thickBot="1">
      <c r="A25" s="11" t="s">
        <v>614</v>
      </c>
    </row>
    <row r="26" ht="13.5" thickBot="1">
      <c r="A26" s="18" t="s">
        <v>684</v>
      </c>
    </row>
    <row r="27" ht="26.25" thickBot="1">
      <c r="A27" s="18" t="s">
        <v>685</v>
      </c>
    </row>
    <row r="28" ht="13.5" thickBot="1">
      <c r="A28" s="18" t="s">
        <v>686</v>
      </c>
    </row>
    <row r="29" ht="13.5" thickBot="1">
      <c r="A29" s="18" t="s">
        <v>687</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A19"/>
  <sheetViews>
    <sheetView zoomScalePageLayoutView="0" workbookViewId="0" topLeftCell="A1">
      <selection activeCell="C13" sqref="C13"/>
    </sheetView>
  </sheetViews>
  <sheetFormatPr defaultColWidth="11.421875" defaultRowHeight="12.75"/>
  <cols>
    <col min="1" max="1" width="21.8515625" style="0" customWidth="1"/>
  </cols>
  <sheetData>
    <row r="1" ht="13.5" thickBot="1">
      <c r="A1" s="23" t="s">
        <v>181</v>
      </c>
    </row>
    <row r="2" ht="12.75">
      <c r="A2" s="19" t="s">
        <v>586</v>
      </c>
    </row>
    <row r="3" ht="12.75">
      <c r="A3" s="20" t="s">
        <v>618</v>
      </c>
    </row>
    <row r="4" ht="12.75">
      <c r="A4" s="20" t="s">
        <v>146</v>
      </c>
    </row>
    <row r="5" ht="12.75">
      <c r="A5" s="20" t="s">
        <v>593</v>
      </c>
    </row>
    <row r="6" ht="12.75">
      <c r="A6" s="20" t="s">
        <v>153</v>
      </c>
    </row>
    <row r="7" ht="12.75">
      <c r="A7" s="20" t="s">
        <v>159</v>
      </c>
    </row>
    <row r="8" ht="12.75">
      <c r="A8" s="20" t="s">
        <v>603</v>
      </c>
    </row>
    <row r="9" ht="12.75">
      <c r="A9" s="20" t="s">
        <v>606</v>
      </c>
    </row>
    <row r="10" ht="12.75">
      <c r="A10" s="20" t="s">
        <v>149</v>
      </c>
    </row>
    <row r="11" ht="12.75">
      <c r="A11" s="20" t="s">
        <v>161</v>
      </c>
    </row>
    <row r="12" ht="12.75">
      <c r="A12" s="20" t="s">
        <v>160</v>
      </c>
    </row>
    <row r="13" ht="12.75">
      <c r="A13" s="20" t="s">
        <v>568</v>
      </c>
    </row>
    <row r="14" ht="12.75">
      <c r="A14" s="20" t="s">
        <v>596</v>
      </c>
    </row>
    <row r="15" ht="12.75">
      <c r="A15" s="20" t="s">
        <v>151</v>
      </c>
    </row>
    <row r="16" ht="12.75">
      <c r="A16" s="20" t="s">
        <v>154</v>
      </c>
    </row>
    <row r="17" ht="12.75">
      <c r="A17" s="20" t="s">
        <v>155</v>
      </c>
    </row>
    <row r="18" ht="15" customHeight="1">
      <c r="A18" s="21" t="s">
        <v>156</v>
      </c>
    </row>
    <row r="19" ht="12" customHeight="1">
      <c r="A19" s="22" t="s">
        <v>158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A89"/>
  <sheetViews>
    <sheetView zoomScalePageLayoutView="0" workbookViewId="0" topLeftCell="A1">
      <selection activeCell="F28" sqref="F28"/>
    </sheetView>
  </sheetViews>
  <sheetFormatPr defaultColWidth="11.421875" defaultRowHeight="12.75"/>
  <cols>
    <col min="1" max="1" width="41.00390625" style="0" customWidth="1"/>
  </cols>
  <sheetData>
    <row r="1" ht="13.5" thickBot="1"/>
    <row r="2" ht="13.5" thickBot="1">
      <c r="A2" s="23" t="s">
        <v>86</v>
      </c>
    </row>
    <row r="3" s="30" customFormat="1" ht="13.5" thickBot="1">
      <c r="A3" s="29" t="s">
        <v>87</v>
      </c>
    </row>
    <row r="4" s="30" customFormat="1" ht="13.5" thickBot="1">
      <c r="A4" s="31" t="s">
        <v>88</v>
      </c>
    </row>
    <row r="5" s="30" customFormat="1" ht="13.5" thickBot="1">
      <c r="A5" s="31" t="s">
        <v>89</v>
      </c>
    </row>
    <row r="6" s="30" customFormat="1" ht="13.5" thickBot="1">
      <c r="A6" s="31" t="s">
        <v>90</v>
      </c>
    </row>
    <row r="7" s="30" customFormat="1" ht="13.5" thickBot="1">
      <c r="A7" s="31" t="s">
        <v>91</v>
      </c>
    </row>
    <row r="8" s="30" customFormat="1" ht="13.5" thickBot="1">
      <c r="A8" s="31" t="s">
        <v>568</v>
      </c>
    </row>
    <row r="9" s="30" customFormat="1" ht="13.5" thickBot="1">
      <c r="A9" s="31" t="s">
        <v>92</v>
      </c>
    </row>
    <row r="10" s="30" customFormat="1" ht="13.5" thickBot="1">
      <c r="A10" s="31" t="s">
        <v>93</v>
      </c>
    </row>
    <row r="11" s="30" customFormat="1" ht="13.5" thickBot="1">
      <c r="A11" s="31" t="s">
        <v>94</v>
      </c>
    </row>
    <row r="12" s="30" customFormat="1" ht="13.5" thickBot="1">
      <c r="A12" s="31" t="s">
        <v>95</v>
      </c>
    </row>
    <row r="13" s="30" customFormat="1" ht="13.5" thickBot="1">
      <c r="A13" s="31" t="s">
        <v>96</v>
      </c>
    </row>
    <row r="14" s="30" customFormat="1" ht="13.5" thickBot="1">
      <c r="A14" s="31" t="s">
        <v>97</v>
      </c>
    </row>
    <row r="15" s="30" customFormat="1" ht="13.5" thickBot="1">
      <c r="A15" s="31" t="s">
        <v>586</v>
      </c>
    </row>
    <row r="16" s="30" customFormat="1" ht="13.5" thickBot="1">
      <c r="A16" s="31" t="s">
        <v>98</v>
      </c>
    </row>
    <row r="17" s="30" customFormat="1" ht="13.5" thickBot="1">
      <c r="A17" s="31" t="s">
        <v>99</v>
      </c>
    </row>
    <row r="18" s="30" customFormat="1" ht="13.5" thickBot="1">
      <c r="A18" s="31" t="s">
        <v>593</v>
      </c>
    </row>
    <row r="19" s="30" customFormat="1" ht="13.5" thickBot="1">
      <c r="A19" s="31" t="s">
        <v>596</v>
      </c>
    </row>
    <row r="20" s="30" customFormat="1" ht="13.5" thickBot="1">
      <c r="A20" s="31" t="s">
        <v>100</v>
      </c>
    </row>
    <row r="21" s="30" customFormat="1" ht="13.5" thickBot="1">
      <c r="A21" s="31" t="s">
        <v>101</v>
      </c>
    </row>
    <row r="22" s="30" customFormat="1" ht="13.5" thickBot="1">
      <c r="A22" s="31" t="s">
        <v>603</v>
      </c>
    </row>
    <row r="23" s="30" customFormat="1" ht="13.5" thickBot="1">
      <c r="A23" s="31" t="s">
        <v>606</v>
      </c>
    </row>
    <row r="24" s="30" customFormat="1" ht="13.5" thickBot="1">
      <c r="A24" s="31" t="s">
        <v>102</v>
      </c>
    </row>
    <row r="25" s="30" customFormat="1" ht="13.5" thickBot="1">
      <c r="A25" s="31" t="s">
        <v>103</v>
      </c>
    </row>
    <row r="26" s="30" customFormat="1" ht="13.5" thickBot="1">
      <c r="A26" s="31" t="s">
        <v>104</v>
      </c>
    </row>
    <row r="27" s="30" customFormat="1" ht="13.5" thickBot="1">
      <c r="A27" s="31" t="s">
        <v>105</v>
      </c>
    </row>
    <row r="28" s="30" customFormat="1" ht="13.5" thickBot="1">
      <c r="A28" s="31" t="s">
        <v>106</v>
      </c>
    </row>
    <row r="29" s="30" customFormat="1" ht="13.5" thickBot="1">
      <c r="A29" s="31" t="s">
        <v>618</v>
      </c>
    </row>
    <row r="30" s="30" customFormat="1" ht="13.5" thickBot="1">
      <c r="A30" s="31" t="s">
        <v>107</v>
      </c>
    </row>
    <row r="31" s="30" customFormat="1" ht="13.5" thickBot="1">
      <c r="A31" s="31" t="s">
        <v>108</v>
      </c>
    </row>
    <row r="32" s="30" customFormat="1" ht="13.5" thickBot="1">
      <c r="A32" s="31" t="s">
        <v>109</v>
      </c>
    </row>
    <row r="33" s="30" customFormat="1" ht="13.5" thickBot="1">
      <c r="A33" s="31" t="s">
        <v>110</v>
      </c>
    </row>
    <row r="34" s="30" customFormat="1" ht="13.5" thickBot="1">
      <c r="A34" s="31" t="s">
        <v>111</v>
      </c>
    </row>
    <row r="35" s="30" customFormat="1" ht="13.5" thickBot="1">
      <c r="A35" s="31" t="s">
        <v>112</v>
      </c>
    </row>
    <row r="36" s="30" customFormat="1" ht="13.5" thickBot="1">
      <c r="A36" s="31" t="s">
        <v>113</v>
      </c>
    </row>
    <row r="37" s="30" customFormat="1" ht="13.5" thickBot="1">
      <c r="A37" s="31" t="s">
        <v>114</v>
      </c>
    </row>
    <row r="38" s="30" customFormat="1" ht="13.5" thickBot="1">
      <c r="A38" s="31" t="s">
        <v>115</v>
      </c>
    </row>
    <row r="39" s="30" customFormat="1" ht="13.5" thickBot="1">
      <c r="A39" s="31" t="s">
        <v>116</v>
      </c>
    </row>
    <row r="40" s="30" customFormat="1" ht="13.5" thickBot="1">
      <c r="A40" s="31" t="s">
        <v>146</v>
      </c>
    </row>
    <row r="41" s="30" customFormat="1" ht="13.5" thickBot="1">
      <c r="A41" s="31" t="s">
        <v>117</v>
      </c>
    </row>
    <row r="42" s="30" customFormat="1" ht="13.5" thickBot="1">
      <c r="A42" s="31" t="s">
        <v>118</v>
      </c>
    </row>
    <row r="43" s="30" customFormat="1" ht="13.5" thickBot="1">
      <c r="A43" s="31" t="s">
        <v>119</v>
      </c>
    </row>
    <row r="44" s="30" customFormat="1" ht="13.5" thickBot="1">
      <c r="A44" s="31" t="s">
        <v>120</v>
      </c>
    </row>
    <row r="45" s="30" customFormat="1" ht="13.5" thickBot="1">
      <c r="A45" s="31" t="s">
        <v>149</v>
      </c>
    </row>
    <row r="46" s="30" customFormat="1" ht="13.5" thickBot="1">
      <c r="A46" s="31" t="s">
        <v>121</v>
      </c>
    </row>
    <row r="47" s="30" customFormat="1" ht="13.5" thickBot="1">
      <c r="A47" s="31" t="s">
        <v>122</v>
      </c>
    </row>
    <row r="48" s="30" customFormat="1" ht="13.5" thickBot="1">
      <c r="A48" s="31" t="s">
        <v>123</v>
      </c>
    </row>
    <row r="49" s="30" customFormat="1" ht="13.5" thickBot="1">
      <c r="A49" s="31" t="s">
        <v>124</v>
      </c>
    </row>
    <row r="50" s="30" customFormat="1" ht="13.5" thickBot="1">
      <c r="A50" s="31" t="s">
        <v>125</v>
      </c>
    </row>
    <row r="51" s="30" customFormat="1" ht="13.5" thickBot="1">
      <c r="A51" s="31" t="s">
        <v>126</v>
      </c>
    </row>
    <row r="52" s="30" customFormat="1" ht="13.5" thickBot="1">
      <c r="A52" s="31" t="s">
        <v>127</v>
      </c>
    </row>
    <row r="53" s="30" customFormat="1" ht="13.5" thickBot="1">
      <c r="A53" s="31" t="s">
        <v>151</v>
      </c>
    </row>
    <row r="54" s="30" customFormat="1" ht="13.5" thickBot="1">
      <c r="A54" s="31" t="s">
        <v>128</v>
      </c>
    </row>
    <row r="55" s="30" customFormat="1" ht="13.5" thickBot="1">
      <c r="A55" s="31" t="s">
        <v>129</v>
      </c>
    </row>
    <row r="56" s="30" customFormat="1" ht="13.5" thickBot="1">
      <c r="A56" s="31" t="s">
        <v>130</v>
      </c>
    </row>
    <row r="57" s="30" customFormat="1" ht="13.5" thickBot="1">
      <c r="A57" s="31" t="s">
        <v>131</v>
      </c>
    </row>
    <row r="58" s="30" customFormat="1" ht="13.5" thickBot="1">
      <c r="A58" s="31" t="s">
        <v>132</v>
      </c>
    </row>
    <row r="59" s="30" customFormat="1" ht="13.5" thickBot="1">
      <c r="A59" s="31" t="s">
        <v>153</v>
      </c>
    </row>
    <row r="60" s="30" customFormat="1" ht="13.5" thickBot="1">
      <c r="A60" s="31" t="s">
        <v>133</v>
      </c>
    </row>
    <row r="61" s="30" customFormat="1" ht="13.5" thickBot="1">
      <c r="A61" s="31" t="s">
        <v>134</v>
      </c>
    </row>
    <row r="62" s="30" customFormat="1" ht="13.5" thickBot="1">
      <c r="A62" s="31" t="s">
        <v>154</v>
      </c>
    </row>
    <row r="63" s="30" customFormat="1" ht="13.5" thickBot="1">
      <c r="A63" s="31" t="s">
        <v>135</v>
      </c>
    </row>
    <row r="64" s="30" customFormat="1" ht="13.5" thickBot="1">
      <c r="A64" s="31" t="s">
        <v>136</v>
      </c>
    </row>
    <row r="65" s="30" customFormat="1" ht="13.5" thickBot="1">
      <c r="A65" s="31" t="s">
        <v>137</v>
      </c>
    </row>
    <row r="66" s="30" customFormat="1" ht="13.5" thickBot="1">
      <c r="A66" s="31" t="s">
        <v>138</v>
      </c>
    </row>
    <row r="67" s="30" customFormat="1" ht="13.5" thickBot="1">
      <c r="A67" s="31" t="s">
        <v>155</v>
      </c>
    </row>
    <row r="68" s="30" customFormat="1" ht="13.5" thickBot="1">
      <c r="A68" s="31" t="s">
        <v>666</v>
      </c>
    </row>
    <row r="69" s="30" customFormat="1" ht="13.5" thickBot="1">
      <c r="A69" s="31" t="s">
        <v>667</v>
      </c>
    </row>
    <row r="70" s="30" customFormat="1" ht="13.5" thickBot="1">
      <c r="A70" s="31" t="s">
        <v>668</v>
      </c>
    </row>
    <row r="71" s="30" customFormat="1" ht="13.5" thickBot="1">
      <c r="A71" s="31" t="s">
        <v>669</v>
      </c>
    </row>
    <row r="72" s="30" customFormat="1" ht="13.5" thickBot="1">
      <c r="A72" s="31" t="s">
        <v>670</v>
      </c>
    </row>
    <row r="73" s="30" customFormat="1" ht="13.5" thickBot="1">
      <c r="A73" s="31" t="s">
        <v>671</v>
      </c>
    </row>
    <row r="74" s="30" customFormat="1" ht="13.5" thickBot="1">
      <c r="A74" s="31" t="s">
        <v>672</v>
      </c>
    </row>
    <row r="75" s="30" customFormat="1" ht="13.5" thickBot="1">
      <c r="A75" s="31" t="s">
        <v>156</v>
      </c>
    </row>
    <row r="76" s="30" customFormat="1" ht="13.5" thickBot="1">
      <c r="A76" s="31" t="s">
        <v>673</v>
      </c>
    </row>
    <row r="77" s="30" customFormat="1" ht="13.5" thickBot="1">
      <c r="A77" s="31" t="s">
        <v>158</v>
      </c>
    </row>
    <row r="78" s="30" customFormat="1" ht="13.5" thickBot="1">
      <c r="A78" s="31" t="s">
        <v>674</v>
      </c>
    </row>
    <row r="79" s="30" customFormat="1" ht="13.5" thickBot="1">
      <c r="A79" s="31" t="s">
        <v>675</v>
      </c>
    </row>
    <row r="80" s="30" customFormat="1" ht="13.5" thickBot="1">
      <c r="A80" s="31" t="s">
        <v>159</v>
      </c>
    </row>
    <row r="81" s="30" customFormat="1" ht="13.5" thickBot="1">
      <c r="A81" s="31" t="s">
        <v>676</v>
      </c>
    </row>
    <row r="82" s="30" customFormat="1" ht="13.5" thickBot="1">
      <c r="A82" s="31" t="s">
        <v>677</v>
      </c>
    </row>
    <row r="83" s="30" customFormat="1" ht="13.5" thickBot="1">
      <c r="A83" s="31" t="s">
        <v>678</v>
      </c>
    </row>
    <row r="84" s="30" customFormat="1" ht="13.5" thickBot="1">
      <c r="A84" s="31" t="s">
        <v>160</v>
      </c>
    </row>
    <row r="85" s="30" customFormat="1" ht="13.5" thickBot="1">
      <c r="A85" s="31" t="s">
        <v>679</v>
      </c>
    </row>
    <row r="86" s="30" customFormat="1" ht="13.5" thickBot="1">
      <c r="A86" s="31" t="s">
        <v>680</v>
      </c>
    </row>
    <row r="87" s="30" customFormat="1" ht="13.5" thickBot="1">
      <c r="A87" s="31" t="s">
        <v>681</v>
      </c>
    </row>
    <row r="88" s="30" customFormat="1" ht="13.5" thickBot="1">
      <c r="A88" s="31" t="s">
        <v>682</v>
      </c>
    </row>
    <row r="89" s="30" customFormat="1" ht="13.5" thickBot="1">
      <c r="A89" s="31" t="s">
        <v>161</v>
      </c>
    </row>
    <row r="90" s="30" customFormat="1" ht="12.75"/>
    <row r="91" s="30" customFormat="1" ht="12.75"/>
    <row r="92" s="30" customFormat="1" ht="12.75"/>
    <row r="93" s="30" customFormat="1" ht="12.75"/>
    <row r="94" s="30" customFormat="1" ht="12.75"/>
    <row r="95" s="30" customFormat="1" ht="12.75"/>
    <row r="96" s="30" customFormat="1" ht="12.75"/>
    <row r="97" s="30" customFormat="1" ht="12.75"/>
    <row r="98" s="30" customFormat="1" ht="12.75"/>
    <row r="99" s="30" customFormat="1" ht="12.75"/>
    <row r="100" s="30" customFormat="1" ht="12.75"/>
    <row r="101" s="30" customFormat="1" ht="12.75"/>
    <row r="102" s="30" customFormat="1" ht="12.75"/>
    <row r="103" s="30" customFormat="1" ht="12.75"/>
    <row r="104" s="30" customFormat="1" ht="12.75"/>
    <row r="105" s="30" customFormat="1" ht="12.75"/>
    <row r="106" s="30" customFormat="1" ht="12.75"/>
    <row r="107" s="30" customFormat="1" ht="12.75"/>
    <row r="108" s="30" customFormat="1" ht="12.75"/>
    <row r="109" s="30" customFormat="1" ht="12.75"/>
    <row r="110" s="30" customFormat="1" ht="12.75"/>
    <row r="111" s="30" customFormat="1" ht="12.75"/>
    <row r="112" s="30" customFormat="1" ht="12.75"/>
    <row r="113" s="30" customFormat="1" ht="12.75"/>
    <row r="114" s="30" customFormat="1" ht="12.75"/>
    <row r="115" s="30" customFormat="1" ht="12.75"/>
    <row r="116" s="30" customFormat="1" ht="12.75"/>
    <row r="117" s="30" customFormat="1" ht="12.75"/>
    <row r="118" s="30" customFormat="1" ht="12.75"/>
    <row r="119" s="30" customFormat="1" ht="12.75"/>
    <row r="120" s="30" customFormat="1" ht="12.75"/>
    <row r="121" s="30" customFormat="1" ht="12.75"/>
    <row r="122" s="30" customFormat="1" ht="12.75"/>
    <row r="123" s="30" customFormat="1" ht="12.75"/>
    <row r="124" s="30" customFormat="1" ht="12.75"/>
    <row r="125" s="30" customFormat="1" ht="12.75"/>
    <row r="126" s="30" customFormat="1" ht="12.75"/>
    <row r="127" s="30" customFormat="1" ht="12.75"/>
    <row r="128" s="30" customFormat="1" ht="12.75"/>
    <row r="129" s="30" customFormat="1" ht="12.75"/>
    <row r="130" s="30" customFormat="1" ht="12.75"/>
    <row r="131" s="30" customFormat="1" ht="12.75"/>
    <row r="132" s="30" customFormat="1" ht="12.75"/>
    <row r="133" s="30" customFormat="1" ht="12.75"/>
    <row r="134" s="30" customFormat="1" ht="12.75"/>
    <row r="135" s="30" customFormat="1" ht="12.75"/>
    <row r="136" s="30" customFormat="1" ht="12.75"/>
    <row r="137" s="30" customFormat="1" ht="12.75"/>
    <row r="138" s="30" customFormat="1" ht="12.75"/>
    <row r="139" s="30" customFormat="1" ht="12.75"/>
    <row r="140" s="30" customFormat="1" ht="12.75"/>
    <row r="141" s="30" customFormat="1" ht="12.75"/>
    <row r="142" s="30" customFormat="1" ht="12.75"/>
    <row r="143" s="30" customFormat="1" ht="12.75"/>
    <row r="144" s="30" customFormat="1" ht="12.75"/>
    <row r="145" s="30" customFormat="1" ht="12.75"/>
    <row r="146" s="30" customFormat="1" ht="12.75"/>
    <row r="147" s="30" customFormat="1" ht="12.75"/>
    <row r="148" s="30" customFormat="1" ht="12.75"/>
    <row r="149" s="30" customFormat="1" ht="12.75"/>
    <row r="150" s="30" customFormat="1" ht="12.75"/>
    <row r="151" s="30" customFormat="1" ht="12.75"/>
    <row r="152" s="30" customFormat="1" ht="12.75"/>
    <row r="153" s="30" customFormat="1" ht="12.75"/>
    <row r="154" s="30" customFormat="1" ht="12.75"/>
    <row r="155" s="30" customFormat="1" ht="12.75"/>
    <row r="156" s="30" customFormat="1" ht="12.75"/>
    <row r="157" s="30" customFormat="1" ht="12.75"/>
    <row r="158" s="30" customFormat="1" ht="12.75"/>
    <row r="159" s="30" customFormat="1" ht="12.75"/>
    <row r="160" s="30" customFormat="1" ht="12.75"/>
    <row r="161" s="30" customFormat="1" ht="12.75"/>
    <row r="162" s="30" customFormat="1" ht="12.75"/>
    <row r="163" s="30" customFormat="1" ht="12.75"/>
    <row r="164" s="30" customFormat="1" ht="12.75"/>
    <row r="165" s="30" customFormat="1" ht="12.75"/>
    <row r="166" s="30" customFormat="1" ht="12.75"/>
    <row r="167" s="30" customFormat="1" ht="12.75"/>
    <row r="168" s="30" customFormat="1" ht="12.75"/>
    <row r="169" s="30" customFormat="1" ht="12.75"/>
    <row r="170" s="30" customFormat="1" ht="12.75"/>
    <row r="171" s="30" customFormat="1" ht="12.75"/>
    <row r="172" s="30" customFormat="1" ht="12.75"/>
    <row r="173" s="30" customFormat="1" ht="12.75"/>
    <row r="174" s="30" customFormat="1" ht="12.75"/>
    <row r="175" s="30" customFormat="1" ht="12.75"/>
    <row r="176" s="30" customFormat="1" ht="12.75"/>
    <row r="177" s="30" customFormat="1" ht="12.75"/>
    <row r="178" s="30" customFormat="1" ht="12.75"/>
    <row r="179" s="30" customFormat="1" ht="12.75"/>
    <row r="180" s="30" customFormat="1" ht="12.75"/>
    <row r="181" s="30" customFormat="1" ht="12.75"/>
    <row r="182" s="30" customFormat="1" ht="12.75"/>
    <row r="183" s="30" customFormat="1" ht="12.75"/>
    <row r="184" s="30" customFormat="1" ht="12.75"/>
    <row r="185" s="30" customFormat="1" ht="12.75"/>
    <row r="186" s="30" customFormat="1" ht="12.75"/>
    <row r="187" s="30" customFormat="1" ht="12.75"/>
    <row r="188" s="30" customFormat="1" ht="12.75"/>
    <row r="189" s="30" customFormat="1" ht="12.75"/>
    <row r="190" s="30" customFormat="1" ht="12.75"/>
    <row r="191" s="30" customFormat="1" ht="12.75"/>
    <row r="192" s="30" customFormat="1" ht="12.75"/>
    <row r="193" s="30" customFormat="1" ht="12.75"/>
    <row r="194" s="30" customFormat="1" ht="12.75"/>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J296"/>
  <sheetViews>
    <sheetView tabSelected="1" zoomScale="75" zoomScaleNormal="75" zoomScalePageLayoutView="0" workbookViewId="0" topLeftCell="A1">
      <selection activeCell="E2" sqref="E2"/>
    </sheetView>
  </sheetViews>
  <sheetFormatPr defaultColWidth="11.421875" defaultRowHeight="12.75"/>
  <cols>
    <col min="1" max="1" width="37.00390625" style="4" customWidth="1"/>
    <col min="2" max="2" width="58.57421875" style="4" customWidth="1"/>
    <col min="3" max="3" width="21.8515625" style="4" customWidth="1"/>
    <col min="4" max="4" width="25.140625" style="1" customWidth="1"/>
    <col min="5" max="5" width="34.140625" style="1" customWidth="1"/>
    <col min="6" max="6" width="34.421875" style="4" customWidth="1"/>
    <col min="7" max="7" width="32.7109375" style="4" customWidth="1"/>
    <col min="8" max="8" width="11.8515625" style="1" customWidth="1"/>
    <col min="9" max="16384" width="11.421875" style="1" customWidth="1"/>
  </cols>
  <sheetData>
    <row r="1" spans="2:3" ht="98.25" customHeight="1" thickBot="1">
      <c r="B1" s="65" t="s">
        <v>665</v>
      </c>
      <c r="C1" s="64"/>
    </row>
    <row r="2" spans="1:2" ht="32.25" customHeight="1">
      <c r="A2" s="75" t="s">
        <v>45</v>
      </c>
      <c r="B2" s="66">
        <v>2017</v>
      </c>
    </row>
    <row r="3" spans="1:7" ht="42.75" customHeight="1" thickBot="1">
      <c r="A3" s="76" t="s">
        <v>46</v>
      </c>
      <c r="B3" s="102">
        <v>3</v>
      </c>
      <c r="C3" s="5"/>
      <c r="D3" s="2"/>
      <c r="E3" s="3"/>
      <c r="F3" s="5"/>
      <c r="G3" s="5"/>
    </row>
    <row r="4" spans="1:7" ht="27" customHeight="1" thickBot="1">
      <c r="A4" s="15"/>
      <c r="B4" s="5"/>
      <c r="C4" s="5"/>
      <c r="D4" s="2"/>
      <c r="E4" s="3"/>
      <c r="F4" s="5"/>
      <c r="G4" s="5"/>
    </row>
    <row r="5" spans="1:8" s="69" customFormat="1" ht="24" customHeight="1">
      <c r="A5" s="300" t="s">
        <v>37</v>
      </c>
      <c r="B5" s="301"/>
      <c r="C5" s="301"/>
      <c r="D5" s="301"/>
      <c r="E5" s="301"/>
      <c r="F5" s="301"/>
      <c r="G5" s="302"/>
      <c r="H5" s="68"/>
    </row>
    <row r="6" spans="1:9" s="69" customFormat="1" ht="61.5">
      <c r="A6" s="70" t="s">
        <v>38</v>
      </c>
      <c r="B6" s="71" t="s">
        <v>39</v>
      </c>
      <c r="C6" s="71" t="s">
        <v>40</v>
      </c>
      <c r="D6" s="72" t="s">
        <v>41</v>
      </c>
      <c r="E6" s="73" t="s">
        <v>42</v>
      </c>
      <c r="F6" s="71" t="s">
        <v>43</v>
      </c>
      <c r="G6" s="74" t="s">
        <v>44</v>
      </c>
      <c r="I6" s="69" t="s">
        <v>549</v>
      </c>
    </row>
    <row r="7" spans="1:8" s="67" customFormat="1" ht="127.5">
      <c r="A7" s="172" t="s">
        <v>819</v>
      </c>
      <c r="B7" s="158" t="s">
        <v>820</v>
      </c>
      <c r="C7" s="173" t="s">
        <v>821</v>
      </c>
      <c r="D7" s="161" t="s">
        <v>179</v>
      </c>
      <c r="E7" s="174" t="s">
        <v>864</v>
      </c>
      <c r="F7" s="172" t="s">
        <v>819</v>
      </c>
      <c r="G7" s="157">
        <v>246840</v>
      </c>
      <c r="H7" s="61"/>
    </row>
    <row r="8" spans="1:8" s="67" customFormat="1" ht="140.25">
      <c r="A8" s="172" t="s">
        <v>822</v>
      </c>
      <c r="B8" s="118" t="s">
        <v>823</v>
      </c>
      <c r="C8" s="173" t="s">
        <v>821</v>
      </c>
      <c r="D8" s="161" t="s">
        <v>179</v>
      </c>
      <c r="E8" s="175" t="s">
        <v>865</v>
      </c>
      <c r="F8" s="172" t="s">
        <v>822</v>
      </c>
      <c r="G8" s="157">
        <v>150000</v>
      </c>
      <c r="H8" s="61"/>
    </row>
    <row r="9" spans="1:10" s="67" customFormat="1" ht="140.25">
      <c r="A9" s="172" t="s">
        <v>286</v>
      </c>
      <c r="B9" s="118" t="s">
        <v>823</v>
      </c>
      <c r="C9" s="173" t="s">
        <v>821</v>
      </c>
      <c r="D9" s="161" t="s">
        <v>179</v>
      </c>
      <c r="E9" s="175" t="s">
        <v>865</v>
      </c>
      <c r="F9" s="172" t="s">
        <v>286</v>
      </c>
      <c r="G9" s="157">
        <v>150000</v>
      </c>
      <c r="I9" s="60"/>
      <c r="J9" s="60"/>
    </row>
    <row r="10" spans="1:10" s="67" customFormat="1" ht="140.25">
      <c r="A10" s="172" t="s">
        <v>287</v>
      </c>
      <c r="B10" s="118" t="s">
        <v>823</v>
      </c>
      <c r="C10" s="173" t="s">
        <v>821</v>
      </c>
      <c r="D10" s="161" t="s">
        <v>179</v>
      </c>
      <c r="E10" s="175" t="s">
        <v>865</v>
      </c>
      <c r="F10" s="172" t="s">
        <v>287</v>
      </c>
      <c r="G10" s="157">
        <v>150000</v>
      </c>
      <c r="I10" s="60"/>
      <c r="J10" s="60"/>
    </row>
    <row r="11" spans="1:10" s="67" customFormat="1" ht="140.25">
      <c r="A11" s="172" t="s">
        <v>288</v>
      </c>
      <c r="B11" s="118" t="s">
        <v>823</v>
      </c>
      <c r="C11" s="173" t="s">
        <v>821</v>
      </c>
      <c r="D11" s="161" t="s">
        <v>179</v>
      </c>
      <c r="E11" s="175" t="s">
        <v>865</v>
      </c>
      <c r="F11" s="172" t="s">
        <v>288</v>
      </c>
      <c r="G11" s="157">
        <v>150000</v>
      </c>
      <c r="I11" s="60"/>
      <c r="J11" s="60"/>
    </row>
    <row r="12" spans="1:7" s="67" customFormat="1" ht="165.75">
      <c r="A12" s="118" t="s">
        <v>289</v>
      </c>
      <c r="B12" s="158" t="s">
        <v>290</v>
      </c>
      <c r="C12" s="173" t="s">
        <v>291</v>
      </c>
      <c r="D12" s="161" t="s">
        <v>179</v>
      </c>
      <c r="E12" s="158" t="s">
        <v>292</v>
      </c>
      <c r="F12" s="118" t="s">
        <v>289</v>
      </c>
      <c r="G12" s="157" t="s">
        <v>293</v>
      </c>
    </row>
    <row r="13" spans="1:7" s="67" customFormat="1" ht="114.75">
      <c r="A13" s="158" t="s">
        <v>827</v>
      </c>
      <c r="B13" s="159" t="s">
        <v>823</v>
      </c>
      <c r="C13" s="160" t="s">
        <v>821</v>
      </c>
      <c r="D13" s="161" t="s">
        <v>179</v>
      </c>
      <c r="E13" s="159" t="s">
        <v>828</v>
      </c>
      <c r="F13" s="158" t="s">
        <v>827</v>
      </c>
      <c r="G13" s="162">
        <v>100000</v>
      </c>
    </row>
    <row r="14" spans="1:7" s="67" customFormat="1" ht="12.75">
      <c r="A14" s="171"/>
      <c r="B14" s="171"/>
      <c r="C14" s="171"/>
      <c r="F14" s="171"/>
      <c r="G14" s="171"/>
    </row>
    <row r="15" spans="1:7" s="67" customFormat="1" ht="12.75">
      <c r="A15" s="171"/>
      <c r="B15" s="171"/>
      <c r="C15" s="171"/>
      <c r="F15" s="171"/>
      <c r="G15" s="171"/>
    </row>
    <row r="16" spans="1:7" s="67" customFormat="1" ht="12.75">
      <c r="A16" s="171"/>
      <c r="B16" s="171"/>
      <c r="C16" s="171"/>
      <c r="F16" s="171"/>
      <c r="G16" s="171"/>
    </row>
    <row r="17" spans="1:7" s="67" customFormat="1" ht="12.75">
      <c r="A17" s="171"/>
      <c r="B17" s="171"/>
      <c r="C17" s="171"/>
      <c r="F17" s="171"/>
      <c r="G17" s="171"/>
    </row>
    <row r="18" spans="1:7" s="67" customFormat="1" ht="12.75">
      <c r="A18" s="171"/>
      <c r="B18" s="171"/>
      <c r="C18" s="171"/>
      <c r="F18" s="171"/>
      <c r="G18" s="171"/>
    </row>
    <row r="19" spans="1:7" s="67" customFormat="1" ht="12.75">
      <c r="A19" s="171"/>
      <c r="B19" s="171"/>
      <c r="C19" s="171"/>
      <c r="F19" s="171"/>
      <c r="G19" s="171"/>
    </row>
    <row r="20" spans="1:7" s="67" customFormat="1" ht="12.75">
      <c r="A20" s="171"/>
      <c r="B20" s="171"/>
      <c r="C20" s="171"/>
      <c r="F20" s="171"/>
      <c r="G20" s="171"/>
    </row>
    <row r="21" spans="1:7" s="67" customFormat="1" ht="12.75">
      <c r="A21" s="171"/>
      <c r="B21" s="171"/>
      <c r="C21" s="171"/>
      <c r="F21" s="171"/>
      <c r="G21" s="171"/>
    </row>
    <row r="22" spans="1:7" s="67" customFormat="1" ht="12.75">
      <c r="A22" s="171"/>
      <c r="B22" s="171"/>
      <c r="C22" s="171"/>
      <c r="F22" s="171"/>
      <c r="G22" s="171"/>
    </row>
    <row r="23" spans="1:7" s="67" customFormat="1" ht="12.75">
      <c r="A23" s="171"/>
      <c r="B23" s="171"/>
      <c r="C23" s="171"/>
      <c r="F23" s="171"/>
      <c r="G23" s="171"/>
    </row>
    <row r="24" spans="1:7" s="67" customFormat="1" ht="12.75">
      <c r="A24" s="171"/>
      <c r="B24" s="171"/>
      <c r="C24" s="171"/>
      <c r="F24" s="171"/>
      <c r="G24" s="171"/>
    </row>
    <row r="25" spans="1:7" s="67" customFormat="1" ht="12.75">
      <c r="A25" s="171"/>
      <c r="B25" s="171"/>
      <c r="C25" s="171"/>
      <c r="F25" s="171"/>
      <c r="G25" s="171"/>
    </row>
    <row r="26" spans="1:7" s="67" customFormat="1" ht="12.75">
      <c r="A26" s="171"/>
      <c r="B26" s="171"/>
      <c r="C26" s="171"/>
      <c r="F26" s="171"/>
      <c r="G26" s="171"/>
    </row>
    <row r="27" spans="1:7" s="67" customFormat="1" ht="12.75">
      <c r="A27" s="171"/>
      <c r="B27" s="171"/>
      <c r="C27" s="171"/>
      <c r="F27" s="171"/>
      <c r="G27" s="171"/>
    </row>
    <row r="28" spans="1:7" s="67" customFormat="1" ht="12.75">
      <c r="A28" s="171"/>
      <c r="B28" s="171"/>
      <c r="C28" s="171"/>
      <c r="F28" s="171"/>
      <c r="G28" s="171"/>
    </row>
    <row r="29" spans="1:7" s="67" customFormat="1" ht="12.75">
      <c r="A29" s="171"/>
      <c r="B29" s="171"/>
      <c r="C29" s="171"/>
      <c r="F29" s="171"/>
      <c r="G29" s="171"/>
    </row>
    <row r="30" spans="1:7" s="67" customFormat="1" ht="12.75">
      <c r="A30" s="171"/>
      <c r="B30" s="171"/>
      <c r="C30" s="171"/>
      <c r="F30" s="171"/>
      <c r="G30" s="171"/>
    </row>
    <row r="31" spans="1:7" s="67" customFormat="1" ht="12.75">
      <c r="A31" s="171"/>
      <c r="B31" s="171"/>
      <c r="C31" s="171"/>
      <c r="F31" s="171"/>
      <c r="G31" s="171"/>
    </row>
    <row r="287" ht="12" thickBot="1"/>
    <row r="288" ht="22.5">
      <c r="B288" s="13" t="s">
        <v>170</v>
      </c>
    </row>
    <row r="289" ht="22.5">
      <c r="B289" s="14" t="s">
        <v>171</v>
      </c>
    </row>
    <row r="290" ht="22.5">
      <c r="B290" s="14" t="s">
        <v>178</v>
      </c>
    </row>
    <row r="291" ht="22.5">
      <c r="B291" s="14" t="s">
        <v>172</v>
      </c>
    </row>
    <row r="292" ht="22.5">
      <c r="B292" s="14" t="s">
        <v>173</v>
      </c>
    </row>
    <row r="293" ht="22.5">
      <c r="B293" s="14" t="s">
        <v>174</v>
      </c>
    </row>
    <row r="294" ht="22.5">
      <c r="B294" s="14" t="s">
        <v>175</v>
      </c>
    </row>
    <row r="295" ht="22.5">
      <c r="B295" s="14" t="s">
        <v>176</v>
      </c>
    </row>
    <row r="296" ht="22.5">
      <c r="B296" s="14" t="s">
        <v>177</v>
      </c>
    </row>
  </sheetData>
  <sheetProtection/>
  <mergeCells count="1">
    <mergeCell ref="A5:G5"/>
  </mergeCells>
  <dataValidations count="1">
    <dataValidation type="list" allowBlank="1" showInputMessage="1" showErrorMessage="1" prompt="Zerrendatik aukeratu dagokizun departamentuaren izena" sqref="B1:C1">
      <formula1>$B$288:$B$296</formula1>
    </dataValidation>
  </dataValidations>
  <printOptions/>
  <pageMargins left="0.787401575" right="0.787401575" top="0.984251969" bottom="0.984251969"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307"/>
  <sheetViews>
    <sheetView zoomScale="75" zoomScaleNormal="75" zoomScalePageLayoutView="0" workbookViewId="0" topLeftCell="A1">
      <selection activeCell="B23" sqref="B23"/>
    </sheetView>
  </sheetViews>
  <sheetFormatPr defaultColWidth="11.421875" defaultRowHeight="12.75"/>
  <cols>
    <col min="1" max="1" width="23.8515625" style="378" customWidth="1"/>
    <col min="2" max="2" width="58.421875" style="380" customWidth="1"/>
    <col min="3" max="3" width="21.7109375" style="378" customWidth="1"/>
    <col min="4" max="4" width="20.8515625" style="380" customWidth="1"/>
    <col min="5" max="5" width="31.140625" style="380" customWidth="1"/>
    <col min="6" max="6" width="32.00390625" style="380" customWidth="1"/>
    <col min="7" max="7" width="34.57421875" style="380" customWidth="1"/>
    <col min="8" max="8" width="29.28125" style="380" customWidth="1"/>
    <col min="9" max="9" width="29.00390625" style="380" customWidth="1"/>
    <col min="10" max="16384" width="11.421875" style="378" customWidth="1"/>
  </cols>
  <sheetData>
    <row r="1" ht="83.25" customHeight="1" thickBot="1">
      <c r="B1" s="379" t="s">
        <v>1056</v>
      </c>
    </row>
    <row r="2" spans="1:2" ht="30.75">
      <c r="A2" s="381" t="s">
        <v>45</v>
      </c>
      <c r="B2" s="382">
        <v>2017</v>
      </c>
    </row>
    <row r="3" spans="1:2" ht="31.5" thickBot="1">
      <c r="A3" s="383" t="s">
        <v>46</v>
      </c>
      <c r="B3" s="384">
        <v>3</v>
      </c>
    </row>
    <row r="4" ht="24.75" customHeight="1" thickBot="1">
      <c r="B4" s="385"/>
    </row>
    <row r="5" spans="1:9" ht="25.5" customHeight="1">
      <c r="A5" s="386" t="s">
        <v>1057</v>
      </c>
      <c r="B5" s="387"/>
      <c r="C5" s="387"/>
      <c r="D5" s="387"/>
      <c r="E5" s="387"/>
      <c r="F5" s="387"/>
      <c r="G5" s="387"/>
      <c r="H5" s="387"/>
      <c r="I5" s="388"/>
    </row>
    <row r="6" spans="1:9" ht="24.75" thickBot="1">
      <c r="A6" s="389" t="s">
        <v>1058</v>
      </c>
      <c r="B6" s="390" t="s">
        <v>209</v>
      </c>
      <c r="C6" s="390" t="s">
        <v>1059</v>
      </c>
      <c r="D6" s="391" t="s">
        <v>210</v>
      </c>
      <c r="E6" s="391" t="s">
        <v>1060</v>
      </c>
      <c r="F6" s="390" t="s">
        <v>1061</v>
      </c>
      <c r="G6" s="390" t="s">
        <v>1062</v>
      </c>
      <c r="H6" s="390" t="s">
        <v>1063</v>
      </c>
      <c r="I6" s="392" t="s">
        <v>1064</v>
      </c>
    </row>
    <row r="7" spans="1:9" s="396" customFormat="1" ht="57.75" customHeight="1" thickBot="1">
      <c r="A7" s="393" t="s">
        <v>1065</v>
      </c>
      <c r="B7" s="394"/>
      <c r="C7" s="394"/>
      <c r="D7" s="394"/>
      <c r="E7" s="394"/>
      <c r="F7" s="394"/>
      <c r="G7" s="394"/>
      <c r="H7" s="394"/>
      <c r="I7" s="395"/>
    </row>
    <row r="296" ht="11.25">
      <c r="B296" s="378"/>
    </row>
    <row r="297" ht="11.25">
      <c r="B297" s="378"/>
    </row>
    <row r="298" ht="12" thickBot="1">
      <c r="B298" s="378"/>
    </row>
    <row r="299" ht="22.5">
      <c r="B299" s="397" t="s">
        <v>1066</v>
      </c>
    </row>
    <row r="300" ht="22.5">
      <c r="B300" s="398" t="s">
        <v>1067</v>
      </c>
    </row>
    <row r="301" ht="22.5">
      <c r="B301" s="398" t="s">
        <v>1068</v>
      </c>
    </row>
    <row r="302" ht="22.5">
      <c r="B302" s="398" t="s">
        <v>1069</v>
      </c>
    </row>
    <row r="303" ht="22.5">
      <c r="B303" s="398" t="s">
        <v>1070</v>
      </c>
    </row>
    <row r="304" ht="22.5">
      <c r="B304" s="398" t="s">
        <v>1071</v>
      </c>
    </row>
    <row r="305" ht="22.5">
      <c r="B305" s="398" t="s">
        <v>1072</v>
      </c>
    </row>
    <row r="306" ht="22.5">
      <c r="B306" s="398" t="s">
        <v>1073</v>
      </c>
    </row>
    <row r="307" ht="22.5">
      <c r="B307" s="398" t="s">
        <v>1074</v>
      </c>
    </row>
  </sheetData>
  <sheetProtection/>
  <mergeCells count="2">
    <mergeCell ref="A5:I5"/>
    <mergeCell ref="A7:I7"/>
  </mergeCells>
  <dataValidations count="1">
    <dataValidation type="list" allowBlank="1" showInputMessage="1" showErrorMessage="1" prompt="Zerrendatik aukeratu dagokizun departamentuaren izena" sqref="B1">
      <formula1>$B$299:$B$307</formula1>
    </dataValidation>
  </dataValidations>
  <printOptions/>
  <pageMargins left="0.7" right="0.7" top="0.75" bottom="0.75" header="0.31496062" footer="0.31496062"/>
  <pageSetup orientation="portrait" paperSize="9"/>
  <drawing r:id="rId1"/>
</worksheet>
</file>

<file path=xl/worksheets/sheet4.xml><?xml version="1.0" encoding="utf-8"?>
<worksheet xmlns="http://schemas.openxmlformats.org/spreadsheetml/2006/main" xmlns:r="http://schemas.openxmlformats.org/officeDocument/2006/relationships">
  <dimension ref="A1:P27"/>
  <sheetViews>
    <sheetView zoomScale="75" zoomScaleNormal="75" zoomScalePageLayoutView="0" workbookViewId="0" topLeftCell="A1">
      <selection activeCell="C3" sqref="C3"/>
    </sheetView>
  </sheetViews>
  <sheetFormatPr defaultColWidth="11.421875" defaultRowHeight="12.75"/>
  <cols>
    <col min="1" max="1" width="22.8515625" style="100" customWidth="1"/>
    <col min="2" max="2" width="50.140625" style="100" customWidth="1"/>
    <col min="3" max="3" width="35.57421875" style="100" customWidth="1"/>
    <col min="4" max="4" width="32.140625" style="100" customWidth="1"/>
    <col min="5" max="5" width="12.7109375" style="100" customWidth="1"/>
    <col min="6" max="6" width="31.421875" style="100" customWidth="1"/>
    <col min="7" max="7" width="21.28125" style="100" customWidth="1"/>
    <col min="8" max="8" width="17.421875" style="349" customWidth="1"/>
    <col min="9" max="9" width="0.42578125" style="100" customWidth="1"/>
    <col min="10" max="16384" width="11.421875" style="100" customWidth="1"/>
  </cols>
  <sheetData>
    <row r="1" ht="61.5" customHeight="1" thickBot="1">
      <c r="B1" s="65" t="s">
        <v>1055</v>
      </c>
    </row>
    <row r="2" spans="1:2" ht="39.75" customHeight="1">
      <c r="A2" s="75" t="s">
        <v>45</v>
      </c>
      <c r="B2" s="66">
        <v>2017</v>
      </c>
    </row>
    <row r="3" spans="1:2" ht="39.75" customHeight="1" thickBot="1">
      <c r="A3" s="76" t="s">
        <v>46</v>
      </c>
      <c r="B3" s="102">
        <v>3</v>
      </c>
    </row>
    <row r="4" spans="1:8" ht="15.75" customHeight="1">
      <c r="A4" s="350"/>
      <c r="B4" s="351"/>
      <c r="C4" s="351"/>
      <c r="D4" s="351"/>
      <c r="E4" s="351"/>
      <c r="F4" s="351"/>
      <c r="G4" s="351"/>
      <c r="H4" s="351"/>
    </row>
    <row r="5" spans="1:9" ht="25.5" customHeight="1">
      <c r="A5" s="352" t="s">
        <v>958</v>
      </c>
      <c r="B5" s="353"/>
      <c r="C5" s="353"/>
      <c r="D5" s="353"/>
      <c r="E5" s="353"/>
      <c r="F5" s="353"/>
      <c r="G5" s="353"/>
      <c r="H5" s="353"/>
      <c r="I5" s="354"/>
    </row>
    <row r="6" spans="1:10" ht="72.75" thickBot="1">
      <c r="A6" s="355" t="s">
        <v>959</v>
      </c>
      <c r="B6" s="356" t="s">
        <v>960</v>
      </c>
      <c r="C6" s="356" t="s">
        <v>961</v>
      </c>
      <c r="D6" s="356" t="s">
        <v>962</v>
      </c>
      <c r="E6" s="357" t="s">
        <v>963</v>
      </c>
      <c r="F6" s="356" t="s">
        <v>964</v>
      </c>
      <c r="G6" s="356" t="s">
        <v>965</v>
      </c>
      <c r="H6" s="358" t="s">
        <v>966</v>
      </c>
      <c r="J6" s="100" t="s">
        <v>549</v>
      </c>
    </row>
    <row r="7" spans="1:16" ht="24.75" customHeight="1">
      <c r="A7" s="359" t="s">
        <v>967</v>
      </c>
      <c r="B7" s="360"/>
      <c r="C7" s="361"/>
      <c r="D7" s="361"/>
      <c r="E7" s="361"/>
      <c r="F7" s="361"/>
      <c r="G7" s="361"/>
      <c r="H7" s="362"/>
      <c r="J7" s="363"/>
      <c r="K7" s="363"/>
      <c r="N7" s="364"/>
      <c r="O7" s="364"/>
      <c r="P7" s="363"/>
    </row>
    <row r="8" spans="1:9" s="67" customFormat="1" ht="76.5">
      <c r="A8" s="365">
        <v>1</v>
      </c>
      <c r="B8" s="366" t="s">
        <v>968</v>
      </c>
      <c r="C8" s="160" t="s">
        <v>969</v>
      </c>
      <c r="D8" s="367" t="s">
        <v>970</v>
      </c>
      <c r="E8" s="367" t="s">
        <v>180</v>
      </c>
      <c r="F8" s="368" t="s">
        <v>971</v>
      </c>
      <c r="G8" s="367" t="s">
        <v>972</v>
      </c>
      <c r="H8" s="369" t="s">
        <v>180</v>
      </c>
      <c r="I8" s="370"/>
    </row>
    <row r="9" spans="1:9" s="67" customFormat="1" ht="114.75">
      <c r="A9" s="365">
        <v>2</v>
      </c>
      <c r="B9" s="371" t="s">
        <v>973</v>
      </c>
      <c r="C9" s="160" t="s">
        <v>974</v>
      </c>
      <c r="D9" s="372" t="s">
        <v>975</v>
      </c>
      <c r="E9" s="367" t="s">
        <v>180</v>
      </c>
      <c r="F9" s="373" t="s">
        <v>976</v>
      </c>
      <c r="G9" s="367" t="s">
        <v>977</v>
      </c>
      <c r="H9" s="369" t="s">
        <v>180</v>
      </c>
      <c r="I9" s="370"/>
    </row>
    <row r="10" spans="1:11" s="67" customFormat="1" ht="102">
      <c r="A10" s="365">
        <v>3</v>
      </c>
      <c r="B10" s="296" t="s">
        <v>978</v>
      </c>
      <c r="C10" s="296" t="s">
        <v>979</v>
      </c>
      <c r="D10" s="296" t="s">
        <v>980</v>
      </c>
      <c r="E10" s="367" t="s">
        <v>180</v>
      </c>
      <c r="F10" s="296" t="s">
        <v>981</v>
      </c>
      <c r="G10" s="367" t="s">
        <v>982</v>
      </c>
      <c r="H10" s="296" t="s">
        <v>983</v>
      </c>
      <c r="J10" s="60"/>
      <c r="K10" s="60"/>
    </row>
    <row r="11" spans="1:11" s="67" customFormat="1" ht="76.5">
      <c r="A11" s="365">
        <v>4</v>
      </c>
      <c r="B11" s="296" t="s">
        <v>984</v>
      </c>
      <c r="C11" s="296" t="s">
        <v>985</v>
      </c>
      <c r="D11" s="296" t="s">
        <v>986</v>
      </c>
      <c r="E11" s="367" t="s">
        <v>180</v>
      </c>
      <c r="F11" s="296" t="s">
        <v>987</v>
      </c>
      <c r="G11" s="367" t="s">
        <v>977</v>
      </c>
      <c r="H11" s="367" t="s">
        <v>180</v>
      </c>
      <c r="J11" s="60"/>
      <c r="K11" s="60"/>
    </row>
    <row r="12" spans="1:11" s="67" customFormat="1" ht="63.75">
      <c r="A12" s="365">
        <v>5</v>
      </c>
      <c r="B12" s="296" t="s">
        <v>988</v>
      </c>
      <c r="C12" s="296" t="s">
        <v>989</v>
      </c>
      <c r="D12" s="296" t="s">
        <v>986</v>
      </c>
      <c r="E12" s="367" t="s">
        <v>180</v>
      </c>
      <c r="F12" s="296" t="s">
        <v>989</v>
      </c>
      <c r="G12" s="367" t="s">
        <v>977</v>
      </c>
      <c r="H12" s="296" t="s">
        <v>990</v>
      </c>
      <c r="J12" s="60"/>
      <c r="K12" s="60"/>
    </row>
    <row r="13" spans="1:8" s="67" customFormat="1" ht="114.75">
      <c r="A13" s="365">
        <v>6</v>
      </c>
      <c r="B13" s="296" t="s">
        <v>991</v>
      </c>
      <c r="C13" s="296" t="s">
        <v>992</v>
      </c>
      <c r="D13" s="296" t="s">
        <v>993</v>
      </c>
      <c r="E13" s="367" t="s">
        <v>180</v>
      </c>
      <c r="F13" s="296" t="s">
        <v>994</v>
      </c>
      <c r="G13" s="367" t="s">
        <v>977</v>
      </c>
      <c r="H13" s="367" t="s">
        <v>180</v>
      </c>
    </row>
    <row r="14" spans="1:8" s="67" customFormat="1" ht="165.75">
      <c r="A14" s="365">
        <v>7</v>
      </c>
      <c r="B14" s="374" t="s">
        <v>995</v>
      </c>
      <c r="C14" s="296" t="s">
        <v>996</v>
      </c>
      <c r="D14" s="296" t="s">
        <v>997</v>
      </c>
      <c r="E14" s="367" t="s">
        <v>180</v>
      </c>
      <c r="F14" s="296" t="s">
        <v>998</v>
      </c>
      <c r="G14" s="367" t="s">
        <v>999</v>
      </c>
      <c r="H14" s="367" t="s">
        <v>180</v>
      </c>
    </row>
    <row r="15" spans="1:8" s="67" customFormat="1" ht="216.75">
      <c r="A15" s="365">
        <v>8</v>
      </c>
      <c r="B15" s="296" t="s">
        <v>1000</v>
      </c>
      <c r="C15" s="296" t="s">
        <v>1001</v>
      </c>
      <c r="D15" s="296" t="s">
        <v>1002</v>
      </c>
      <c r="E15" s="59" t="s">
        <v>1003</v>
      </c>
      <c r="F15" s="296" t="s">
        <v>1001</v>
      </c>
      <c r="G15" s="367" t="s">
        <v>977</v>
      </c>
      <c r="H15" s="296" t="s">
        <v>1004</v>
      </c>
    </row>
    <row r="16" spans="1:8" s="67" customFormat="1" ht="76.5">
      <c r="A16" s="365">
        <v>9</v>
      </c>
      <c r="B16" s="375" t="s">
        <v>1005</v>
      </c>
      <c r="C16" s="296" t="s">
        <v>1006</v>
      </c>
      <c r="D16" s="296" t="s">
        <v>1007</v>
      </c>
      <c r="E16" s="367" t="s">
        <v>180</v>
      </c>
      <c r="F16" s="296" t="s">
        <v>1006</v>
      </c>
      <c r="G16" s="367" t="s">
        <v>977</v>
      </c>
      <c r="H16" s="296" t="s">
        <v>1008</v>
      </c>
    </row>
    <row r="17" spans="1:8" s="67" customFormat="1" ht="127.5">
      <c r="A17" s="365">
        <v>10</v>
      </c>
      <c r="B17" s="296" t="s">
        <v>1009</v>
      </c>
      <c r="C17" s="296" t="s">
        <v>1010</v>
      </c>
      <c r="D17" s="296" t="s">
        <v>997</v>
      </c>
      <c r="E17" s="367" t="s">
        <v>180</v>
      </c>
      <c r="F17" s="296" t="s">
        <v>1011</v>
      </c>
      <c r="G17" s="367" t="s">
        <v>1012</v>
      </c>
      <c r="H17" s="296" t="s">
        <v>1013</v>
      </c>
    </row>
    <row r="18" spans="1:8" s="67" customFormat="1" ht="127.5">
      <c r="A18" s="365">
        <v>11</v>
      </c>
      <c r="B18" s="296" t="s">
        <v>1014</v>
      </c>
      <c r="C18" s="296" t="s">
        <v>1015</v>
      </c>
      <c r="D18" s="296" t="s">
        <v>997</v>
      </c>
      <c r="E18" s="367" t="s">
        <v>180</v>
      </c>
      <c r="F18" s="296" t="s">
        <v>1016</v>
      </c>
      <c r="G18" s="367" t="s">
        <v>1017</v>
      </c>
      <c r="H18" s="296" t="s">
        <v>1013</v>
      </c>
    </row>
    <row r="19" spans="1:8" s="67" customFormat="1" ht="127.5">
      <c r="A19" s="365">
        <v>12</v>
      </c>
      <c r="B19" s="296" t="s">
        <v>1018</v>
      </c>
      <c r="C19" s="296" t="s">
        <v>1019</v>
      </c>
      <c r="D19" s="296" t="s">
        <v>986</v>
      </c>
      <c r="E19" s="367" t="s">
        <v>180</v>
      </c>
      <c r="F19" s="296" t="s">
        <v>1020</v>
      </c>
      <c r="G19" s="367" t="s">
        <v>977</v>
      </c>
      <c r="H19" s="296" t="s">
        <v>1021</v>
      </c>
    </row>
    <row r="20" spans="1:8" s="67" customFormat="1" ht="89.25">
      <c r="A20" s="365">
        <v>13</v>
      </c>
      <c r="B20" s="296" t="s">
        <v>1022</v>
      </c>
      <c r="C20" s="296" t="s">
        <v>1023</v>
      </c>
      <c r="D20" s="296" t="s">
        <v>986</v>
      </c>
      <c r="E20" s="367" t="s">
        <v>180</v>
      </c>
      <c r="F20" s="296" t="s">
        <v>1024</v>
      </c>
      <c r="G20" s="367" t="s">
        <v>977</v>
      </c>
      <c r="H20" s="296" t="s">
        <v>1025</v>
      </c>
    </row>
    <row r="21" spans="1:8" s="67" customFormat="1" ht="98.25" customHeight="1">
      <c r="A21" s="365">
        <v>14</v>
      </c>
      <c r="B21" s="296" t="s">
        <v>1026</v>
      </c>
      <c r="C21" s="296" t="s">
        <v>1027</v>
      </c>
      <c r="D21" s="296" t="s">
        <v>1028</v>
      </c>
      <c r="E21" s="367" t="s">
        <v>180</v>
      </c>
      <c r="F21" s="296" t="s">
        <v>1029</v>
      </c>
      <c r="G21" s="367" t="s">
        <v>977</v>
      </c>
      <c r="H21" s="296" t="s">
        <v>1030</v>
      </c>
    </row>
    <row r="22" spans="1:8" s="82" customFormat="1" ht="165.75">
      <c r="A22" s="296">
        <v>15</v>
      </c>
      <c r="B22" s="374" t="s">
        <v>1031</v>
      </c>
      <c r="C22" s="376" t="s">
        <v>1032</v>
      </c>
      <c r="D22" s="296" t="s">
        <v>986</v>
      </c>
      <c r="E22" s="367" t="s">
        <v>180</v>
      </c>
      <c r="F22" s="376" t="s">
        <v>1033</v>
      </c>
      <c r="G22" s="367" t="s">
        <v>977</v>
      </c>
      <c r="H22" s="367" t="s">
        <v>1034</v>
      </c>
    </row>
    <row r="23" spans="1:8" s="67" customFormat="1" ht="191.25">
      <c r="A23" s="296">
        <v>18</v>
      </c>
      <c r="B23" s="296" t="s">
        <v>1035</v>
      </c>
      <c r="C23" s="296" t="s">
        <v>1036</v>
      </c>
      <c r="D23" s="296" t="s">
        <v>1037</v>
      </c>
      <c r="E23" s="296" t="s">
        <v>1034</v>
      </c>
      <c r="F23" s="296" t="s">
        <v>1038</v>
      </c>
      <c r="G23" s="367" t="s">
        <v>977</v>
      </c>
      <c r="H23" s="296" t="s">
        <v>1034</v>
      </c>
    </row>
    <row r="24" spans="1:8" s="67" customFormat="1" ht="114.75">
      <c r="A24" s="296">
        <v>19</v>
      </c>
      <c r="B24" s="160" t="s">
        <v>1039</v>
      </c>
      <c r="C24" s="296" t="s">
        <v>1040</v>
      </c>
      <c r="D24" s="296" t="s">
        <v>1041</v>
      </c>
      <c r="E24" s="296" t="s">
        <v>1034</v>
      </c>
      <c r="F24" s="296" t="s">
        <v>1042</v>
      </c>
      <c r="G24" s="367" t="s">
        <v>977</v>
      </c>
      <c r="H24" s="296" t="s">
        <v>1034</v>
      </c>
    </row>
    <row r="25" spans="1:8" s="67" customFormat="1" ht="127.5">
      <c r="A25" s="296">
        <v>20</v>
      </c>
      <c r="B25" s="296" t="s">
        <v>1043</v>
      </c>
      <c r="C25" s="296" t="s">
        <v>1044</v>
      </c>
      <c r="D25" s="367" t="s">
        <v>1045</v>
      </c>
      <c r="E25" s="296" t="s">
        <v>1034</v>
      </c>
      <c r="F25" s="296" t="s">
        <v>1046</v>
      </c>
      <c r="G25" s="367" t="s">
        <v>1047</v>
      </c>
      <c r="H25" s="296" t="s">
        <v>1034</v>
      </c>
    </row>
    <row r="26" spans="1:8" s="67" customFormat="1" ht="54" customHeight="1">
      <c r="A26" s="296">
        <v>21</v>
      </c>
      <c r="B26" s="377" t="s">
        <v>1022</v>
      </c>
      <c r="C26" s="296" t="s">
        <v>1048</v>
      </c>
      <c r="D26" s="296" t="s">
        <v>1049</v>
      </c>
      <c r="E26" s="296" t="s">
        <v>1034</v>
      </c>
      <c r="F26" s="296" t="s">
        <v>1050</v>
      </c>
      <c r="G26" s="367" t="s">
        <v>977</v>
      </c>
      <c r="H26" s="296" t="s">
        <v>1034</v>
      </c>
    </row>
    <row r="27" spans="1:8" s="67" customFormat="1" ht="74.25" customHeight="1">
      <c r="A27" s="296">
        <v>22</v>
      </c>
      <c r="B27" s="296" t="s">
        <v>1051</v>
      </c>
      <c r="C27" s="296" t="s">
        <v>1052</v>
      </c>
      <c r="D27" s="372" t="s">
        <v>1053</v>
      </c>
      <c r="E27" s="296" t="s">
        <v>1034</v>
      </c>
      <c r="F27" s="296" t="s">
        <v>1054</v>
      </c>
      <c r="G27" s="367" t="s">
        <v>977</v>
      </c>
      <c r="H27" s="296" t="s">
        <v>1034</v>
      </c>
    </row>
  </sheetData>
  <sheetProtection/>
  <mergeCells count="2">
    <mergeCell ref="A5:I5"/>
    <mergeCell ref="A7:H7"/>
  </mergeCells>
  <dataValidations count="1">
    <dataValidation allowBlank="1" showInputMessage="1" showErrorMessage="1" prompt="Zerrendatik aukeratu dagokizun departamentuaren izena" sqref="B1"/>
  </dataValidations>
  <printOptions/>
  <pageMargins left="0.1968503937007874" right="0.1968503937007874" top="0.2755905511811024" bottom="0.5118110236220472" header="0.15748031496062992" footer="0.35433070866141736"/>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dimension ref="A1:H308"/>
  <sheetViews>
    <sheetView zoomScale="75" zoomScaleNormal="75" zoomScalePageLayoutView="0" workbookViewId="0" topLeftCell="A1">
      <selection activeCell="E11" sqref="E11"/>
    </sheetView>
  </sheetViews>
  <sheetFormatPr defaultColWidth="11.421875" defaultRowHeight="12.75"/>
  <cols>
    <col min="1" max="1" width="20.7109375" style="4" customWidth="1"/>
    <col min="2" max="2" width="43.57421875" style="4" customWidth="1"/>
    <col min="3" max="3" width="12.140625" style="4" bestFit="1" customWidth="1"/>
    <col min="4" max="4" width="28.7109375" style="1" bestFit="1" customWidth="1"/>
    <col min="5" max="5" width="45.140625" style="4" bestFit="1" customWidth="1"/>
    <col min="6" max="6" width="55.140625" style="4" bestFit="1" customWidth="1"/>
    <col min="7" max="7" width="42.28125" style="4" bestFit="1" customWidth="1"/>
    <col min="8" max="16384" width="11.421875" style="1" customWidth="1"/>
  </cols>
  <sheetData>
    <row r="1" ht="82.5" customHeight="1" thickBot="1">
      <c r="B1" s="65" t="s">
        <v>216</v>
      </c>
    </row>
    <row r="2" spans="1:3" s="63" customFormat="1" ht="30.75">
      <c r="A2" s="75" t="s">
        <v>45</v>
      </c>
      <c r="B2" s="66">
        <v>2017</v>
      </c>
      <c r="C2" s="62"/>
    </row>
    <row r="3" spans="1:3" s="63" customFormat="1" ht="31.5" thickBot="1">
      <c r="A3" s="76" t="s">
        <v>46</v>
      </c>
      <c r="B3" s="102">
        <v>3</v>
      </c>
      <c r="C3" s="62"/>
    </row>
    <row r="4" spans="1:7" s="69" customFormat="1" ht="36" customHeight="1">
      <c r="A4" s="300" t="s">
        <v>233</v>
      </c>
      <c r="B4" s="301"/>
      <c r="C4" s="301"/>
      <c r="D4" s="301"/>
      <c r="E4" s="301"/>
      <c r="F4" s="301"/>
      <c r="G4" s="302"/>
    </row>
    <row r="5" spans="1:7" s="69" customFormat="1" ht="36" customHeight="1">
      <c r="A5" s="85" t="s">
        <v>38</v>
      </c>
      <c r="B5" s="86" t="s">
        <v>39</v>
      </c>
      <c r="C5" s="86" t="s">
        <v>40</v>
      </c>
      <c r="D5" s="87" t="s">
        <v>41</v>
      </c>
      <c r="E5" s="86" t="s">
        <v>42</v>
      </c>
      <c r="F5" s="86" t="s">
        <v>43</v>
      </c>
      <c r="G5" s="88" t="s">
        <v>44</v>
      </c>
    </row>
    <row r="6" spans="1:7" s="67" customFormat="1" ht="56.25" customHeight="1" thickBot="1">
      <c r="A6" s="59" t="s">
        <v>631</v>
      </c>
      <c r="B6" s="59" t="s">
        <v>632</v>
      </c>
      <c r="C6" s="176">
        <v>43100</v>
      </c>
      <c r="D6" s="161" t="s">
        <v>633</v>
      </c>
      <c r="E6" s="59" t="s">
        <v>632</v>
      </c>
      <c r="F6" s="59" t="s">
        <v>631</v>
      </c>
      <c r="G6" s="89"/>
    </row>
    <row r="7" spans="1:7" s="69" customFormat="1" ht="36.75" customHeight="1">
      <c r="A7" s="300" t="s">
        <v>234</v>
      </c>
      <c r="B7" s="301"/>
      <c r="C7" s="301"/>
      <c r="D7" s="301"/>
      <c r="E7" s="301"/>
      <c r="F7" s="301"/>
      <c r="G7" s="302"/>
    </row>
    <row r="8" spans="1:7" s="69" customFormat="1" ht="51" customHeight="1">
      <c r="A8" s="70" t="s">
        <v>38</v>
      </c>
      <c r="B8" s="71" t="s">
        <v>39</v>
      </c>
      <c r="C8" s="71" t="s">
        <v>40</v>
      </c>
      <c r="D8" s="72" t="s">
        <v>41</v>
      </c>
      <c r="E8" s="71" t="s">
        <v>42</v>
      </c>
      <c r="F8" s="71" t="s">
        <v>43</v>
      </c>
      <c r="G8" s="74" t="s">
        <v>44</v>
      </c>
    </row>
    <row r="9" spans="1:7" s="67" customFormat="1" ht="38.25">
      <c r="A9" s="59" t="s">
        <v>634</v>
      </c>
      <c r="B9" s="59" t="s">
        <v>635</v>
      </c>
      <c r="C9" s="176" t="s">
        <v>636</v>
      </c>
      <c r="D9" s="161" t="s">
        <v>637</v>
      </c>
      <c r="E9" s="59" t="s">
        <v>635</v>
      </c>
      <c r="F9" s="59" t="s">
        <v>634</v>
      </c>
      <c r="G9" s="89"/>
    </row>
    <row r="10" spans="1:7" s="67" customFormat="1" ht="89.25">
      <c r="A10" s="59" t="s">
        <v>638</v>
      </c>
      <c r="B10" s="177" t="s">
        <v>220</v>
      </c>
      <c r="C10" s="176">
        <v>43723</v>
      </c>
      <c r="D10" s="161" t="s">
        <v>637</v>
      </c>
      <c r="E10" s="177" t="s">
        <v>220</v>
      </c>
      <c r="F10" s="59" t="s">
        <v>638</v>
      </c>
      <c r="G10" s="89"/>
    </row>
    <row r="11" spans="1:7" s="67" customFormat="1" ht="102">
      <c r="A11" s="59" t="s">
        <v>639</v>
      </c>
      <c r="B11" s="59" t="s">
        <v>826</v>
      </c>
      <c r="C11" s="176" t="s">
        <v>636</v>
      </c>
      <c r="D11" s="161" t="s">
        <v>637</v>
      </c>
      <c r="E11" s="59" t="s">
        <v>221</v>
      </c>
      <c r="F11" s="59" t="s">
        <v>639</v>
      </c>
      <c r="G11" s="89" t="s">
        <v>640</v>
      </c>
    </row>
    <row r="12" spans="1:8" s="67" customFormat="1" ht="76.5">
      <c r="A12" s="59" t="s">
        <v>641</v>
      </c>
      <c r="B12" s="59" t="s">
        <v>222</v>
      </c>
      <c r="C12" s="176">
        <v>44196</v>
      </c>
      <c r="D12" s="161" t="s">
        <v>637</v>
      </c>
      <c r="E12" s="59" t="s">
        <v>222</v>
      </c>
      <c r="F12" s="59" t="s">
        <v>641</v>
      </c>
      <c r="G12" s="89" t="s">
        <v>640</v>
      </c>
      <c r="H12" s="60"/>
    </row>
    <row r="13" spans="1:8" s="67" customFormat="1" ht="38.25">
      <c r="A13" s="59" t="s">
        <v>642</v>
      </c>
      <c r="B13" s="59" t="s">
        <v>643</v>
      </c>
      <c r="C13" s="176" t="s">
        <v>644</v>
      </c>
      <c r="D13" s="161" t="s">
        <v>637</v>
      </c>
      <c r="E13" s="59" t="s">
        <v>223</v>
      </c>
      <c r="F13" s="59" t="s">
        <v>642</v>
      </c>
      <c r="G13" s="89"/>
      <c r="H13" s="60"/>
    </row>
    <row r="14" spans="1:8" s="67" customFormat="1" ht="38.25">
      <c r="A14" s="59" t="s">
        <v>645</v>
      </c>
      <c r="B14" s="59" t="s">
        <v>646</v>
      </c>
      <c r="C14" s="176">
        <v>45743</v>
      </c>
      <c r="D14" s="161" t="s">
        <v>637</v>
      </c>
      <c r="E14" s="59" t="s">
        <v>647</v>
      </c>
      <c r="F14" s="59" t="s">
        <v>645</v>
      </c>
      <c r="G14" s="89"/>
      <c r="H14" s="60"/>
    </row>
    <row r="15" spans="1:7" s="67" customFormat="1" ht="25.5">
      <c r="A15" s="59" t="s">
        <v>648</v>
      </c>
      <c r="B15" s="59" t="s">
        <v>649</v>
      </c>
      <c r="C15" s="176">
        <v>43465</v>
      </c>
      <c r="D15" s="161" t="s">
        <v>637</v>
      </c>
      <c r="E15" s="59" t="s">
        <v>649</v>
      </c>
      <c r="F15" s="59" t="s">
        <v>648</v>
      </c>
      <c r="G15" s="89" t="s">
        <v>650</v>
      </c>
    </row>
    <row r="16" spans="1:7" s="67" customFormat="1" ht="51">
      <c r="A16" s="59" t="s">
        <v>651</v>
      </c>
      <c r="B16" s="59" t="s">
        <v>652</v>
      </c>
      <c r="C16" s="176">
        <v>43465</v>
      </c>
      <c r="D16" s="161" t="s">
        <v>637</v>
      </c>
      <c r="E16" s="59" t="s">
        <v>652</v>
      </c>
      <c r="F16" s="59" t="s">
        <v>651</v>
      </c>
      <c r="G16" s="89" t="s">
        <v>653</v>
      </c>
    </row>
    <row r="17" spans="1:7" s="67" customFormat="1" ht="102">
      <c r="A17" s="59" t="s">
        <v>654</v>
      </c>
      <c r="B17" s="59" t="s">
        <v>224</v>
      </c>
      <c r="C17" s="176">
        <v>43100</v>
      </c>
      <c r="D17" s="161" t="s">
        <v>637</v>
      </c>
      <c r="E17" s="59" t="s">
        <v>224</v>
      </c>
      <c r="F17" s="59" t="s">
        <v>654</v>
      </c>
      <c r="G17" s="93"/>
    </row>
    <row r="18" spans="1:7" s="67" customFormat="1" ht="51">
      <c r="A18" s="59" t="s">
        <v>655</v>
      </c>
      <c r="B18" s="59" t="s">
        <v>225</v>
      </c>
      <c r="C18" s="176">
        <v>43226</v>
      </c>
      <c r="D18" s="161" t="s">
        <v>637</v>
      </c>
      <c r="E18" s="59" t="s">
        <v>225</v>
      </c>
      <c r="F18" s="59" t="s">
        <v>655</v>
      </c>
      <c r="G18" s="93"/>
    </row>
    <row r="19" spans="1:7" s="67" customFormat="1" ht="38.25">
      <c r="A19" s="59" t="s">
        <v>656</v>
      </c>
      <c r="B19" s="59" t="s">
        <v>226</v>
      </c>
      <c r="C19" s="176" t="s">
        <v>644</v>
      </c>
      <c r="D19" s="161" t="s">
        <v>637</v>
      </c>
      <c r="E19" s="59" t="s">
        <v>226</v>
      </c>
      <c r="F19" s="59" t="s">
        <v>656</v>
      </c>
      <c r="G19" s="93"/>
    </row>
    <row r="20" spans="1:7" s="67" customFormat="1" ht="76.5">
      <c r="A20" s="59" t="s">
        <v>657</v>
      </c>
      <c r="B20" s="59" t="s">
        <v>658</v>
      </c>
      <c r="C20" s="176">
        <v>43389</v>
      </c>
      <c r="D20" s="161" t="s">
        <v>637</v>
      </c>
      <c r="E20" s="59" t="s">
        <v>658</v>
      </c>
      <c r="F20" s="59" t="s">
        <v>657</v>
      </c>
      <c r="G20" s="93"/>
    </row>
    <row r="21" spans="1:7" s="67" customFormat="1" ht="84.75" customHeight="1">
      <c r="A21" s="59" t="s">
        <v>659</v>
      </c>
      <c r="B21" s="59" t="s">
        <v>660</v>
      </c>
      <c r="C21" s="176" t="s">
        <v>644</v>
      </c>
      <c r="D21" s="161" t="s">
        <v>637</v>
      </c>
      <c r="E21" s="59" t="s">
        <v>660</v>
      </c>
      <c r="F21" s="59" t="s">
        <v>659</v>
      </c>
      <c r="G21" s="93"/>
    </row>
    <row r="22" spans="1:7" s="67" customFormat="1" ht="63.75">
      <c r="A22" s="59" t="s">
        <v>661</v>
      </c>
      <c r="B22" s="59" t="s">
        <v>227</v>
      </c>
      <c r="C22" s="176">
        <v>43100</v>
      </c>
      <c r="D22" s="161" t="s">
        <v>637</v>
      </c>
      <c r="E22" s="59" t="s">
        <v>227</v>
      </c>
      <c r="F22" s="59" t="s">
        <v>661</v>
      </c>
      <c r="G22" s="93"/>
    </row>
    <row r="23" spans="1:7" s="67" customFormat="1" ht="51">
      <c r="A23" s="59" t="s">
        <v>662</v>
      </c>
      <c r="B23" s="59" t="s">
        <v>228</v>
      </c>
      <c r="C23" s="176">
        <v>42863</v>
      </c>
      <c r="D23" s="161" t="s">
        <v>637</v>
      </c>
      <c r="E23" s="59" t="s">
        <v>228</v>
      </c>
      <c r="F23" s="59" t="s">
        <v>662</v>
      </c>
      <c r="G23" s="93"/>
    </row>
    <row r="24" spans="1:7" s="67" customFormat="1" ht="51">
      <c r="A24" s="59" t="s">
        <v>662</v>
      </c>
      <c r="B24" s="59" t="s">
        <v>229</v>
      </c>
      <c r="C24" s="176">
        <v>43159</v>
      </c>
      <c r="D24" s="161" t="s">
        <v>637</v>
      </c>
      <c r="E24" s="59" t="s">
        <v>229</v>
      </c>
      <c r="F24" s="59" t="s">
        <v>662</v>
      </c>
      <c r="G24" s="93"/>
    </row>
    <row r="25" spans="1:7" s="67" customFormat="1" ht="38.25">
      <c r="A25" s="59" t="s">
        <v>663</v>
      </c>
      <c r="B25" s="59" t="s">
        <v>230</v>
      </c>
      <c r="C25" s="176" t="s">
        <v>644</v>
      </c>
      <c r="D25" s="161" t="s">
        <v>637</v>
      </c>
      <c r="E25" s="59" t="s">
        <v>230</v>
      </c>
      <c r="F25" s="59" t="s">
        <v>663</v>
      </c>
      <c r="G25" s="93"/>
    </row>
    <row r="26" spans="1:7" s="67" customFormat="1" ht="51">
      <c r="A26" s="59" t="s">
        <v>656</v>
      </c>
      <c r="B26" s="59" t="s">
        <v>231</v>
      </c>
      <c r="C26" s="176">
        <v>43100</v>
      </c>
      <c r="D26" s="161" t="s">
        <v>637</v>
      </c>
      <c r="E26" s="59" t="s">
        <v>231</v>
      </c>
      <c r="F26" s="59" t="s">
        <v>656</v>
      </c>
      <c r="G26" s="93"/>
    </row>
    <row r="27" spans="1:7" s="67" customFormat="1" ht="38.25">
      <c r="A27" s="59" t="s">
        <v>664</v>
      </c>
      <c r="B27" s="59" t="s">
        <v>232</v>
      </c>
      <c r="C27" s="176" t="s">
        <v>644</v>
      </c>
      <c r="D27" s="161" t="s">
        <v>637</v>
      </c>
      <c r="E27" s="59" t="s">
        <v>232</v>
      </c>
      <c r="F27" s="59" t="s">
        <v>664</v>
      </c>
      <c r="G27" s="93"/>
    </row>
    <row r="28" spans="1:7" s="81" customFormat="1" ht="12.75">
      <c r="A28" s="90"/>
      <c r="B28" s="90"/>
      <c r="C28" s="90"/>
      <c r="E28" s="90"/>
      <c r="F28" s="90"/>
      <c r="G28" s="90"/>
    </row>
    <row r="29" spans="1:7" s="81" customFormat="1" ht="12.75">
      <c r="A29" s="90"/>
      <c r="B29" s="90"/>
      <c r="C29" s="90"/>
      <c r="E29" s="90"/>
      <c r="F29" s="90"/>
      <c r="G29" s="90"/>
    </row>
    <row r="299" ht="12" thickBot="1"/>
    <row r="300" ht="22.5">
      <c r="B300" s="13" t="s">
        <v>170</v>
      </c>
    </row>
    <row r="301" ht="22.5">
      <c r="B301" s="14" t="s">
        <v>171</v>
      </c>
    </row>
    <row r="302" ht="22.5">
      <c r="B302" s="14" t="s">
        <v>178</v>
      </c>
    </row>
    <row r="303" ht="45">
      <c r="B303" s="14" t="s">
        <v>172</v>
      </c>
    </row>
    <row r="304" ht="22.5">
      <c r="B304" s="14" t="s">
        <v>173</v>
      </c>
    </row>
    <row r="305" ht="22.5">
      <c r="B305" s="14" t="s">
        <v>174</v>
      </c>
    </row>
    <row r="306" ht="22.5">
      <c r="B306" s="14" t="s">
        <v>175</v>
      </c>
    </row>
    <row r="307" ht="22.5">
      <c r="B307" s="14" t="s">
        <v>176</v>
      </c>
    </row>
    <row r="308" ht="22.5">
      <c r="B308" s="14" t="s">
        <v>177</v>
      </c>
    </row>
  </sheetData>
  <sheetProtection/>
  <mergeCells count="2">
    <mergeCell ref="A4:G4"/>
    <mergeCell ref="A7:G7"/>
  </mergeCells>
  <dataValidations count="1">
    <dataValidation type="list" allowBlank="1" showInputMessage="1" showErrorMessage="1" prompt="Zerrendatik aukeratu dagokizun departamentuaren izena" sqref="B1">
      <formula1>$B$300:$B$308</formula1>
    </dataValidation>
  </dataValidations>
  <printOptions/>
  <pageMargins left="0.787401575" right="0.787401575" top="0.984251969" bottom="0.984251969"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I319"/>
  <sheetViews>
    <sheetView zoomScale="75" zoomScaleNormal="75" zoomScalePageLayoutView="0" workbookViewId="0" topLeftCell="A1">
      <selection activeCell="B7" sqref="B7"/>
    </sheetView>
  </sheetViews>
  <sheetFormatPr defaultColWidth="11.421875" defaultRowHeight="12.75"/>
  <cols>
    <col min="1" max="1" width="30.140625" style="4" customWidth="1"/>
    <col min="2" max="2" width="45.28125" style="4" customWidth="1"/>
    <col min="3" max="3" width="21.8515625" style="4" customWidth="1"/>
    <col min="4" max="4" width="25.140625" style="1" customWidth="1"/>
    <col min="5" max="5" width="28.28125" style="4" customWidth="1"/>
    <col min="6" max="6" width="34.421875" style="4" customWidth="1"/>
    <col min="7" max="7" width="42.00390625" style="4" customWidth="1"/>
    <col min="8" max="8" width="11.8515625" style="1" customWidth="1"/>
    <col min="9" max="16384" width="11.421875" style="1" customWidth="1"/>
  </cols>
  <sheetData>
    <row r="1" ht="98.25" customHeight="1" thickBot="1">
      <c r="B1" s="65" t="s">
        <v>218</v>
      </c>
    </row>
    <row r="2" spans="1:2" ht="40.5" customHeight="1">
      <c r="A2" s="75" t="s">
        <v>45</v>
      </c>
      <c r="B2" s="66">
        <v>2017</v>
      </c>
    </row>
    <row r="3" spans="1:7" ht="42.75" customHeight="1" thickBot="1">
      <c r="A3" s="76" t="s">
        <v>219</v>
      </c>
      <c r="B3" s="102">
        <v>3</v>
      </c>
      <c r="C3" s="5"/>
      <c r="D3" s="2"/>
      <c r="E3" s="5"/>
      <c r="F3" s="5"/>
      <c r="G3" s="5"/>
    </row>
    <row r="4" spans="1:7" ht="27" customHeight="1" thickBot="1">
      <c r="A4" s="15"/>
      <c r="B4" s="5"/>
      <c r="C4" s="5"/>
      <c r="D4" s="2"/>
      <c r="E4" s="5"/>
      <c r="F4" s="5"/>
      <c r="G4" s="5"/>
    </row>
    <row r="5" spans="1:8" ht="24" customHeight="1">
      <c r="A5" s="303" t="s">
        <v>215</v>
      </c>
      <c r="B5" s="304"/>
      <c r="C5" s="304"/>
      <c r="D5" s="304"/>
      <c r="E5" s="304"/>
      <c r="F5" s="304"/>
      <c r="G5" s="305"/>
      <c r="H5" s="6"/>
    </row>
    <row r="6" spans="1:9" ht="48.75" thickBot="1">
      <c r="A6" s="96" t="s">
        <v>208</v>
      </c>
      <c r="B6" s="97" t="s">
        <v>209</v>
      </c>
      <c r="C6" s="97" t="s">
        <v>210</v>
      </c>
      <c r="D6" s="98" t="s">
        <v>211</v>
      </c>
      <c r="E6" s="97" t="s">
        <v>212</v>
      </c>
      <c r="F6" s="97" t="s">
        <v>213</v>
      </c>
      <c r="G6" s="99" t="s">
        <v>214</v>
      </c>
      <c r="I6" s="1" t="s">
        <v>549</v>
      </c>
    </row>
    <row r="7" spans="1:8" s="67" customFormat="1" ht="263.25" customHeight="1" thickBot="1">
      <c r="A7" s="192" t="s">
        <v>860</v>
      </c>
      <c r="B7" s="193" t="s">
        <v>861</v>
      </c>
      <c r="C7" s="194" t="s">
        <v>817</v>
      </c>
      <c r="D7" s="195">
        <v>0</v>
      </c>
      <c r="E7" s="193" t="s">
        <v>862</v>
      </c>
      <c r="F7" s="193" t="s">
        <v>818</v>
      </c>
      <c r="G7" s="196" t="s">
        <v>863</v>
      </c>
      <c r="H7" s="61"/>
    </row>
    <row r="298" ht="12" thickBot="1"/>
    <row r="299" ht="22.5">
      <c r="B299" s="13" t="s">
        <v>170</v>
      </c>
    </row>
    <row r="300" ht="22.5">
      <c r="B300" s="14" t="s">
        <v>171</v>
      </c>
    </row>
    <row r="301" ht="22.5">
      <c r="B301" s="14" t="s">
        <v>178</v>
      </c>
    </row>
    <row r="302" ht="45">
      <c r="B302" s="14" t="s">
        <v>172</v>
      </c>
    </row>
    <row r="303" ht="22.5">
      <c r="B303" s="14" t="s">
        <v>173</v>
      </c>
    </row>
    <row r="304" ht="22.5">
      <c r="B304" s="14" t="s">
        <v>174</v>
      </c>
    </row>
    <row r="305" ht="22.5">
      <c r="B305" s="14" t="s">
        <v>175</v>
      </c>
    </row>
    <row r="306" ht="22.5">
      <c r="B306" s="14" t="s">
        <v>176</v>
      </c>
    </row>
    <row r="307" ht="22.5">
      <c r="B307" s="14" t="s">
        <v>177</v>
      </c>
    </row>
    <row r="311" ht="11.25">
      <c r="B311" s="1"/>
    </row>
    <row r="312" ht="11.25">
      <c r="B312" s="1"/>
    </row>
    <row r="313" ht="11.25">
      <c r="B313" s="1"/>
    </row>
    <row r="314" ht="11.25">
      <c r="B314" s="1"/>
    </row>
    <row r="315" ht="11.25">
      <c r="B315" s="1"/>
    </row>
    <row r="316" ht="11.25">
      <c r="B316" s="1"/>
    </row>
    <row r="317" ht="11.25">
      <c r="B317" s="1"/>
    </row>
    <row r="318" ht="11.25">
      <c r="B318" s="1"/>
    </row>
    <row r="319" ht="11.25">
      <c r="B319" s="1"/>
    </row>
  </sheetData>
  <sheetProtection/>
  <mergeCells count="1">
    <mergeCell ref="A5:G5"/>
  </mergeCells>
  <dataValidations count="1">
    <dataValidation type="list" allowBlank="1" showInputMessage="1" showErrorMessage="1" prompt="Zerrendatik aukeratu dagokizun departamentuaren izena" sqref="B1">
      <formula1>$B$299:$B$307</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320"/>
  <sheetViews>
    <sheetView zoomScale="75" zoomScaleNormal="75" zoomScalePageLayoutView="0" workbookViewId="0" topLeftCell="A1">
      <selection activeCell="A7" sqref="A7:IV51"/>
    </sheetView>
  </sheetViews>
  <sheetFormatPr defaultColWidth="11.421875" defaultRowHeight="12.75"/>
  <cols>
    <col min="1" max="1" width="44.28125" style="4" customWidth="1"/>
    <col min="2" max="2" width="67.57421875" style="4" customWidth="1"/>
    <col min="3" max="3" width="58.421875" style="4" customWidth="1"/>
    <col min="4" max="4" width="25.140625" style="1" customWidth="1"/>
    <col min="5" max="5" width="51.00390625" style="4" customWidth="1"/>
    <col min="6" max="6" width="34.421875" style="4" customWidth="1"/>
    <col min="7" max="7" width="32.7109375" style="4" customWidth="1"/>
    <col min="8" max="8" width="11.8515625" style="1" customWidth="1"/>
    <col min="9" max="16384" width="11.421875" style="1" customWidth="1"/>
  </cols>
  <sheetData>
    <row r="1" ht="98.25" customHeight="1" thickBot="1">
      <c r="B1" s="65" t="s">
        <v>824</v>
      </c>
    </row>
    <row r="2" spans="1:2" ht="26.25" customHeight="1">
      <c r="A2" s="75" t="s">
        <v>45</v>
      </c>
      <c r="B2" s="66">
        <v>2017</v>
      </c>
    </row>
    <row r="3" spans="1:7" ht="42.75" customHeight="1" thickBot="1">
      <c r="A3" s="76" t="s">
        <v>46</v>
      </c>
      <c r="B3" s="102">
        <v>3</v>
      </c>
      <c r="C3" s="5"/>
      <c r="D3" s="2"/>
      <c r="E3" s="5"/>
      <c r="F3" s="5"/>
      <c r="G3" s="5"/>
    </row>
    <row r="4" spans="1:7" ht="27" customHeight="1" thickBot="1">
      <c r="A4" s="15"/>
      <c r="B4" s="5"/>
      <c r="C4" s="5"/>
      <c r="D4" s="2"/>
      <c r="E4" s="5"/>
      <c r="F4" s="5"/>
      <c r="G4" s="5"/>
    </row>
    <row r="5" spans="1:8" ht="24" customHeight="1">
      <c r="A5" s="303" t="s">
        <v>215</v>
      </c>
      <c r="B5" s="304"/>
      <c r="C5" s="304"/>
      <c r="D5" s="304"/>
      <c r="E5" s="304"/>
      <c r="F5" s="304"/>
      <c r="G5" s="305"/>
      <c r="H5" s="6"/>
    </row>
    <row r="6" spans="1:9" ht="48.75" thickBot="1">
      <c r="A6" s="96" t="s">
        <v>208</v>
      </c>
      <c r="B6" s="97" t="s">
        <v>209</v>
      </c>
      <c r="C6" s="97" t="s">
        <v>210</v>
      </c>
      <c r="D6" s="98" t="s">
        <v>211</v>
      </c>
      <c r="E6" s="97" t="s">
        <v>212</v>
      </c>
      <c r="F6" s="97" t="s">
        <v>213</v>
      </c>
      <c r="G6" s="99" t="s">
        <v>214</v>
      </c>
      <c r="I6" s="1" t="s">
        <v>549</v>
      </c>
    </row>
    <row r="7" spans="1:8" s="67" customFormat="1" ht="99.75" customHeight="1">
      <c r="A7" s="178" t="s">
        <v>866</v>
      </c>
      <c r="B7" s="179" t="s">
        <v>867</v>
      </c>
      <c r="C7" s="179" t="s">
        <v>868</v>
      </c>
      <c r="D7" s="180"/>
      <c r="E7" s="181" t="s">
        <v>869</v>
      </c>
      <c r="F7" s="180"/>
      <c r="G7" s="182"/>
      <c r="H7" s="61"/>
    </row>
    <row r="8" spans="1:8" s="67" customFormat="1" ht="143.25" customHeight="1">
      <c r="A8" s="183" t="s">
        <v>866</v>
      </c>
      <c r="B8" s="184" t="s">
        <v>870</v>
      </c>
      <c r="C8" s="185" t="s">
        <v>868</v>
      </c>
      <c r="D8" s="160"/>
      <c r="E8" s="186" t="s">
        <v>869</v>
      </c>
      <c r="F8" s="160"/>
      <c r="G8" s="187"/>
      <c r="H8" s="61"/>
    </row>
    <row r="9" spans="1:10" s="67" customFormat="1" ht="158.25" customHeight="1">
      <c r="A9" s="183" t="s">
        <v>866</v>
      </c>
      <c r="B9" s="184" t="s">
        <v>871</v>
      </c>
      <c r="C9" s="185" t="s">
        <v>872</v>
      </c>
      <c r="D9" s="160"/>
      <c r="E9" s="186" t="s">
        <v>869</v>
      </c>
      <c r="F9" s="160"/>
      <c r="G9" s="187"/>
      <c r="I9" s="60"/>
      <c r="J9" s="60"/>
    </row>
    <row r="10" spans="1:7" s="67" customFormat="1" ht="102">
      <c r="A10" s="183" t="s">
        <v>866</v>
      </c>
      <c r="B10" s="184" t="s">
        <v>873</v>
      </c>
      <c r="C10" s="184" t="s">
        <v>874</v>
      </c>
      <c r="D10" s="160"/>
      <c r="E10" s="186" t="s">
        <v>869</v>
      </c>
      <c r="F10" s="160"/>
      <c r="G10" s="187"/>
    </row>
    <row r="11" spans="1:7" s="67" customFormat="1" ht="76.5">
      <c r="A11" s="183" t="s">
        <v>875</v>
      </c>
      <c r="B11" s="184" t="s">
        <v>876</v>
      </c>
      <c r="C11" s="184" t="s">
        <v>877</v>
      </c>
      <c r="D11" s="160"/>
      <c r="E11" s="186" t="s">
        <v>869</v>
      </c>
      <c r="F11" s="160"/>
      <c r="G11" s="187"/>
    </row>
    <row r="12" spans="1:7" s="67" customFormat="1" ht="102">
      <c r="A12" s="183" t="s">
        <v>878</v>
      </c>
      <c r="B12" s="184" t="s">
        <v>879</v>
      </c>
      <c r="C12" s="184" t="s">
        <v>880</v>
      </c>
      <c r="D12" s="160"/>
      <c r="E12" s="186" t="s">
        <v>869</v>
      </c>
      <c r="F12" s="160"/>
      <c r="G12" s="187"/>
    </row>
    <row r="13" spans="1:7" s="67" customFormat="1" ht="365.25" customHeight="1">
      <c r="A13" s="183" t="s">
        <v>881</v>
      </c>
      <c r="B13" s="184" t="s">
        <v>882</v>
      </c>
      <c r="C13" s="184" t="s">
        <v>883</v>
      </c>
      <c r="D13" s="160"/>
      <c r="E13" s="184" t="s">
        <v>884</v>
      </c>
      <c r="F13" s="160"/>
      <c r="G13" s="187"/>
    </row>
    <row r="14" spans="1:7" s="67" customFormat="1" ht="140.25">
      <c r="A14" s="183" t="s">
        <v>885</v>
      </c>
      <c r="B14" s="184" t="s">
        <v>886</v>
      </c>
      <c r="C14" s="184" t="s">
        <v>887</v>
      </c>
      <c r="D14" s="188"/>
      <c r="E14" s="186" t="s">
        <v>869</v>
      </c>
      <c r="F14" s="160"/>
      <c r="G14" s="187"/>
    </row>
    <row r="15" spans="1:7" s="67" customFormat="1" ht="114.75">
      <c r="A15" s="183" t="s">
        <v>888</v>
      </c>
      <c r="B15" s="184" t="s">
        <v>889</v>
      </c>
      <c r="C15" s="184" t="s">
        <v>890</v>
      </c>
      <c r="D15" s="160"/>
      <c r="E15" s="186" t="s">
        <v>869</v>
      </c>
      <c r="F15" s="160"/>
      <c r="G15" s="187"/>
    </row>
    <row r="16" spans="1:7" s="67" customFormat="1" ht="127.5">
      <c r="A16" s="183" t="s">
        <v>891</v>
      </c>
      <c r="B16" s="184" t="s">
        <v>892</v>
      </c>
      <c r="C16" s="184" t="s">
        <v>893</v>
      </c>
      <c r="D16" s="160"/>
      <c r="E16" s="186" t="s">
        <v>869</v>
      </c>
      <c r="F16" s="160"/>
      <c r="G16" s="187"/>
    </row>
    <row r="17" spans="1:7" s="67" customFormat="1" ht="89.25">
      <c r="A17" s="183" t="s">
        <v>894</v>
      </c>
      <c r="B17" s="184" t="s">
        <v>895</v>
      </c>
      <c r="C17" s="184" t="s">
        <v>896</v>
      </c>
      <c r="D17" s="160"/>
      <c r="E17" s="186" t="s">
        <v>869</v>
      </c>
      <c r="F17" s="160"/>
      <c r="G17" s="187"/>
    </row>
    <row r="18" spans="1:7" s="67" customFormat="1" ht="114.75">
      <c r="A18" s="183" t="s">
        <v>897</v>
      </c>
      <c r="B18" s="184" t="s">
        <v>898</v>
      </c>
      <c r="C18" s="184" t="s">
        <v>899</v>
      </c>
      <c r="D18" s="160"/>
      <c r="E18" s="186" t="s">
        <v>869</v>
      </c>
      <c r="F18" s="160"/>
      <c r="G18" s="187"/>
    </row>
    <row r="19" spans="1:7" s="67" customFormat="1" ht="140.25">
      <c r="A19" s="183" t="s">
        <v>900</v>
      </c>
      <c r="B19" s="184" t="s">
        <v>901</v>
      </c>
      <c r="C19" s="184" t="s">
        <v>902</v>
      </c>
      <c r="D19" s="160"/>
      <c r="E19" s="186" t="s">
        <v>869</v>
      </c>
      <c r="F19" s="160"/>
      <c r="G19" s="187"/>
    </row>
    <row r="20" spans="1:7" s="67" customFormat="1" ht="191.25">
      <c r="A20" s="183" t="s">
        <v>903</v>
      </c>
      <c r="B20" s="184" t="s">
        <v>904</v>
      </c>
      <c r="C20" s="184" t="s">
        <v>905</v>
      </c>
      <c r="D20" s="160"/>
      <c r="E20" s="186" t="s">
        <v>869</v>
      </c>
      <c r="F20" s="160"/>
      <c r="G20" s="187"/>
    </row>
    <row r="21" spans="1:7" s="67" customFormat="1" ht="216.75">
      <c r="A21" s="183" t="s">
        <v>906</v>
      </c>
      <c r="B21" s="184" t="s">
        <v>907</v>
      </c>
      <c r="C21" s="184" t="s">
        <v>908</v>
      </c>
      <c r="D21" s="160"/>
      <c r="E21" s="186" t="s">
        <v>869</v>
      </c>
      <c r="F21" s="160"/>
      <c r="G21" s="187"/>
    </row>
    <row r="22" spans="1:7" s="67" customFormat="1" ht="191.25">
      <c r="A22" s="183" t="s">
        <v>909</v>
      </c>
      <c r="B22" s="184" t="s">
        <v>910</v>
      </c>
      <c r="C22" s="184" t="s">
        <v>911</v>
      </c>
      <c r="D22" s="160"/>
      <c r="E22" s="186" t="s">
        <v>869</v>
      </c>
      <c r="F22" s="160"/>
      <c r="G22" s="187"/>
    </row>
    <row r="23" spans="1:7" s="67" customFormat="1" ht="102">
      <c r="A23" s="183" t="s">
        <v>912</v>
      </c>
      <c r="B23" s="188" t="s">
        <v>825</v>
      </c>
      <c r="C23" s="184" t="s">
        <v>913</v>
      </c>
      <c r="D23" s="160"/>
      <c r="E23" s="186" t="s">
        <v>869</v>
      </c>
      <c r="F23" s="160"/>
      <c r="G23" s="187"/>
    </row>
    <row r="24" spans="1:7" s="67" customFormat="1" ht="165.75">
      <c r="A24" s="183" t="s">
        <v>914</v>
      </c>
      <c r="B24" s="184" t="s">
        <v>915</v>
      </c>
      <c r="C24" s="184" t="s">
        <v>916</v>
      </c>
      <c r="D24" s="160"/>
      <c r="E24" s="186" t="s">
        <v>869</v>
      </c>
      <c r="F24" s="160"/>
      <c r="G24" s="187"/>
    </row>
    <row r="25" spans="1:7" s="67" customFormat="1" ht="140.25">
      <c r="A25" s="183" t="s">
        <v>917</v>
      </c>
      <c r="B25" s="184" t="s">
        <v>918</v>
      </c>
      <c r="C25" s="184" t="s">
        <v>919</v>
      </c>
      <c r="D25" s="160"/>
      <c r="E25" s="186" t="s">
        <v>869</v>
      </c>
      <c r="F25" s="160"/>
      <c r="G25" s="187"/>
    </row>
    <row r="26" spans="1:7" s="67" customFormat="1" ht="191.25">
      <c r="A26" s="183" t="s">
        <v>920</v>
      </c>
      <c r="B26" s="184" t="s">
        <v>921</v>
      </c>
      <c r="C26" s="184" t="s">
        <v>922</v>
      </c>
      <c r="D26" s="160"/>
      <c r="E26" s="186" t="s">
        <v>869</v>
      </c>
      <c r="F26" s="160"/>
      <c r="G26" s="187"/>
    </row>
    <row r="27" spans="1:7" s="67" customFormat="1" ht="204">
      <c r="A27" s="183" t="s">
        <v>923</v>
      </c>
      <c r="B27" s="184" t="s">
        <v>924</v>
      </c>
      <c r="C27" s="184" t="s">
        <v>925</v>
      </c>
      <c r="D27" s="160"/>
      <c r="E27" s="186" t="s">
        <v>869</v>
      </c>
      <c r="F27" s="160"/>
      <c r="G27" s="187"/>
    </row>
    <row r="28" spans="1:7" s="67" customFormat="1" ht="191.25">
      <c r="A28" s="183" t="s">
        <v>926</v>
      </c>
      <c r="B28" s="184" t="s">
        <v>927</v>
      </c>
      <c r="C28" s="184" t="s">
        <v>928</v>
      </c>
      <c r="D28" s="160"/>
      <c r="E28" s="186" t="s">
        <v>869</v>
      </c>
      <c r="F28" s="160"/>
      <c r="G28" s="187"/>
    </row>
    <row r="29" spans="1:7" s="67" customFormat="1" ht="191.25">
      <c r="A29" s="183" t="s">
        <v>929</v>
      </c>
      <c r="B29" s="184" t="s">
        <v>930</v>
      </c>
      <c r="C29" s="184" t="s">
        <v>931</v>
      </c>
      <c r="D29" s="160"/>
      <c r="E29" s="186"/>
      <c r="F29" s="160"/>
      <c r="G29" s="187"/>
    </row>
    <row r="30" spans="1:7" s="67" customFormat="1" ht="127.5">
      <c r="A30" s="183" t="s">
        <v>932</v>
      </c>
      <c r="B30" s="184" t="s">
        <v>933</v>
      </c>
      <c r="C30" s="184" t="s">
        <v>934</v>
      </c>
      <c r="D30" s="160"/>
      <c r="E30" s="186" t="s">
        <v>869</v>
      </c>
      <c r="F30" s="160"/>
      <c r="G30" s="187"/>
    </row>
    <row r="31" spans="1:7" s="67" customFormat="1" ht="114.75">
      <c r="A31" s="183" t="s">
        <v>935</v>
      </c>
      <c r="B31" s="184" t="s">
        <v>936</v>
      </c>
      <c r="C31" s="184" t="s">
        <v>937</v>
      </c>
      <c r="D31" s="160"/>
      <c r="E31" s="186" t="s">
        <v>869</v>
      </c>
      <c r="F31" s="160"/>
      <c r="G31" s="187"/>
    </row>
    <row r="32" spans="1:7" s="67" customFormat="1" ht="114.75">
      <c r="A32" s="183" t="s">
        <v>938</v>
      </c>
      <c r="B32" s="184" t="s">
        <v>939</v>
      </c>
      <c r="C32" s="184" t="s">
        <v>937</v>
      </c>
      <c r="D32" s="160"/>
      <c r="E32" s="186" t="s">
        <v>869</v>
      </c>
      <c r="F32" s="160"/>
      <c r="G32" s="187"/>
    </row>
    <row r="33" spans="1:7" s="67" customFormat="1" ht="114.75">
      <c r="A33" s="183" t="s">
        <v>940</v>
      </c>
      <c r="B33" s="184" t="s">
        <v>941</v>
      </c>
      <c r="C33" s="184" t="s">
        <v>942</v>
      </c>
      <c r="D33" s="160"/>
      <c r="E33" s="186" t="s">
        <v>869</v>
      </c>
      <c r="F33" s="160"/>
      <c r="G33" s="187"/>
    </row>
    <row r="34" spans="1:7" s="67" customFormat="1" ht="140.25">
      <c r="A34" s="183" t="s">
        <v>943</v>
      </c>
      <c r="B34" s="184" t="s">
        <v>944</v>
      </c>
      <c r="C34" s="184" t="s">
        <v>945</v>
      </c>
      <c r="D34" s="160"/>
      <c r="E34" s="186" t="s">
        <v>869</v>
      </c>
      <c r="F34" s="160"/>
      <c r="G34" s="187"/>
    </row>
    <row r="35" spans="1:7" s="67" customFormat="1" ht="12.75">
      <c r="A35" s="171"/>
      <c r="B35" s="171"/>
      <c r="C35" s="171"/>
      <c r="E35" s="171"/>
      <c r="F35" s="171"/>
      <c r="G35" s="171"/>
    </row>
    <row r="36" spans="1:7" s="67" customFormat="1" ht="12.75">
      <c r="A36" s="171"/>
      <c r="B36" s="171"/>
      <c r="C36" s="171"/>
      <c r="E36" s="171"/>
      <c r="F36" s="171"/>
      <c r="G36" s="171"/>
    </row>
    <row r="37" spans="1:7" s="67" customFormat="1" ht="12.75">
      <c r="A37" s="171"/>
      <c r="B37" s="171"/>
      <c r="C37" s="171"/>
      <c r="E37" s="171"/>
      <c r="F37" s="171"/>
      <c r="G37" s="171"/>
    </row>
    <row r="38" spans="1:7" s="67" customFormat="1" ht="12.75">
      <c r="A38" s="171"/>
      <c r="B38" s="171"/>
      <c r="C38" s="171"/>
      <c r="E38" s="171"/>
      <c r="F38" s="171"/>
      <c r="G38" s="171"/>
    </row>
    <row r="39" spans="1:7" s="67" customFormat="1" ht="12.75">
      <c r="A39" s="171"/>
      <c r="B39" s="171"/>
      <c r="C39" s="171"/>
      <c r="E39" s="171"/>
      <c r="F39" s="171"/>
      <c r="G39" s="171"/>
    </row>
    <row r="40" spans="1:7" s="67" customFormat="1" ht="12.75">
      <c r="A40" s="171"/>
      <c r="B40" s="171"/>
      <c r="C40" s="171"/>
      <c r="E40" s="171"/>
      <c r="F40" s="171"/>
      <c r="G40" s="171"/>
    </row>
    <row r="41" spans="1:7" s="67" customFormat="1" ht="12.75">
      <c r="A41" s="171"/>
      <c r="B41" s="171"/>
      <c r="C41" s="171"/>
      <c r="E41" s="171"/>
      <c r="F41" s="171"/>
      <c r="G41" s="171"/>
    </row>
    <row r="42" spans="1:7" s="67" customFormat="1" ht="12.75">
      <c r="A42" s="171"/>
      <c r="B42" s="171"/>
      <c r="C42" s="171"/>
      <c r="E42" s="171"/>
      <c r="F42" s="171"/>
      <c r="G42" s="171"/>
    </row>
    <row r="43" spans="1:7" s="67" customFormat="1" ht="12.75">
      <c r="A43" s="171"/>
      <c r="B43" s="171"/>
      <c r="C43" s="171"/>
      <c r="E43" s="171"/>
      <c r="F43" s="171"/>
      <c r="G43" s="171"/>
    </row>
    <row r="44" spans="1:7" s="67" customFormat="1" ht="12.75">
      <c r="A44" s="171"/>
      <c r="B44" s="171"/>
      <c r="C44" s="171"/>
      <c r="E44" s="171"/>
      <c r="F44" s="171"/>
      <c r="G44" s="171"/>
    </row>
    <row r="45" spans="1:7" s="67" customFormat="1" ht="12.75">
      <c r="A45" s="171"/>
      <c r="B45" s="171"/>
      <c r="C45" s="171"/>
      <c r="E45" s="171"/>
      <c r="F45" s="171"/>
      <c r="G45" s="171"/>
    </row>
    <row r="46" spans="1:7" s="67" customFormat="1" ht="12.75">
      <c r="A46" s="171"/>
      <c r="B46" s="171"/>
      <c r="C46" s="171"/>
      <c r="E46" s="171"/>
      <c r="F46" s="171"/>
      <c r="G46" s="171"/>
    </row>
    <row r="47" spans="1:7" s="67" customFormat="1" ht="12.75">
      <c r="A47" s="171"/>
      <c r="B47" s="171"/>
      <c r="C47" s="171"/>
      <c r="E47" s="171"/>
      <c r="F47" s="171"/>
      <c r="G47" s="171"/>
    </row>
    <row r="48" spans="1:7" s="67" customFormat="1" ht="12.75">
      <c r="A48" s="171"/>
      <c r="B48" s="171"/>
      <c r="C48" s="171"/>
      <c r="E48" s="171"/>
      <c r="F48" s="171"/>
      <c r="G48" s="171"/>
    </row>
    <row r="49" spans="1:7" s="67" customFormat="1" ht="12.75">
      <c r="A49" s="171"/>
      <c r="B49" s="171"/>
      <c r="C49" s="171"/>
      <c r="E49" s="171"/>
      <c r="F49" s="171"/>
      <c r="G49" s="171"/>
    </row>
    <row r="50" spans="1:7" s="67" customFormat="1" ht="12.75">
      <c r="A50" s="171"/>
      <c r="B50" s="171"/>
      <c r="C50" s="171"/>
      <c r="E50" s="171"/>
      <c r="F50" s="171"/>
      <c r="G50" s="171"/>
    </row>
    <row r="51" spans="1:7" s="67" customFormat="1" ht="12.75">
      <c r="A51" s="171"/>
      <c r="B51" s="171"/>
      <c r="C51" s="171"/>
      <c r="E51" s="171"/>
      <c r="F51" s="171"/>
      <c r="G51" s="171"/>
    </row>
    <row r="311" ht="12" thickBot="1"/>
    <row r="312" ht="22.5">
      <c r="B312" s="13" t="s">
        <v>170</v>
      </c>
    </row>
    <row r="313" ht="22.5">
      <c r="B313" s="14" t="s">
        <v>171</v>
      </c>
    </row>
    <row r="314" ht="22.5">
      <c r="B314" s="14" t="s">
        <v>178</v>
      </c>
    </row>
    <row r="315" ht="22.5">
      <c r="B315" s="14" t="s">
        <v>172</v>
      </c>
    </row>
    <row r="316" ht="22.5">
      <c r="B316" s="14" t="s">
        <v>173</v>
      </c>
    </row>
    <row r="317" ht="22.5">
      <c r="B317" s="14" t="s">
        <v>174</v>
      </c>
    </row>
    <row r="318" ht="22.5">
      <c r="B318" s="14" t="s">
        <v>175</v>
      </c>
    </row>
    <row r="319" ht="22.5">
      <c r="B319" s="14" t="s">
        <v>176</v>
      </c>
    </row>
    <row r="320" ht="22.5">
      <c r="B320" s="14" t="s">
        <v>177</v>
      </c>
    </row>
  </sheetData>
  <sheetProtection/>
  <mergeCells count="1">
    <mergeCell ref="A5:G5"/>
  </mergeCells>
  <dataValidations count="1">
    <dataValidation type="list" allowBlank="1" showInputMessage="1" showErrorMessage="1" prompt="Zerrendatik aukeratu dagokizun departamentuaren izena" sqref="B1">
      <formula1>$B$312:$B$320</formula1>
    </dataValidation>
  </dataValidation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J295"/>
  <sheetViews>
    <sheetView zoomScale="75" zoomScaleNormal="75" zoomScalePageLayoutView="0" workbookViewId="0" topLeftCell="A1">
      <selection activeCell="A7" sqref="A7:IV66"/>
    </sheetView>
  </sheetViews>
  <sheetFormatPr defaultColWidth="11.421875" defaultRowHeight="12.75"/>
  <cols>
    <col min="1" max="1" width="32.140625" style="4" customWidth="1"/>
    <col min="2" max="2" width="58.57421875" style="4" customWidth="1"/>
    <col min="3" max="3" width="42.00390625" style="4" customWidth="1"/>
    <col min="4" max="4" width="25.140625" style="1" customWidth="1"/>
    <col min="5" max="5" width="48.7109375" style="4" customWidth="1"/>
    <col min="6" max="6" width="34.421875" style="4" customWidth="1"/>
    <col min="7" max="7" width="81.57421875" style="1" customWidth="1"/>
    <col min="8" max="16384" width="11.421875" style="1" customWidth="1"/>
  </cols>
  <sheetData>
    <row r="1" spans="2:3" ht="98.25" customHeight="1" thickBot="1">
      <c r="B1" s="65" t="s">
        <v>217</v>
      </c>
      <c r="C1" s="84"/>
    </row>
    <row r="2" spans="1:6" s="69" customFormat="1" ht="32.25" customHeight="1">
      <c r="A2" s="75" t="s">
        <v>45</v>
      </c>
      <c r="B2" s="66">
        <v>2017</v>
      </c>
      <c r="C2" s="77"/>
      <c r="E2" s="77"/>
      <c r="F2" s="77"/>
    </row>
    <row r="3" spans="1:7" s="69" customFormat="1" ht="42.75" customHeight="1" thickBot="1">
      <c r="A3" s="76" t="s">
        <v>46</v>
      </c>
      <c r="B3" s="102">
        <v>3</v>
      </c>
      <c r="C3" s="78"/>
      <c r="D3" s="79"/>
      <c r="E3" s="78"/>
      <c r="F3" s="78"/>
      <c r="G3" s="80"/>
    </row>
    <row r="4" spans="1:7" ht="27" customHeight="1" thickBot="1">
      <c r="A4" s="15"/>
      <c r="B4" s="5"/>
      <c r="C4" s="5"/>
      <c r="D4" s="2"/>
      <c r="E4" s="5"/>
      <c r="F4" s="5"/>
      <c r="G4" s="3"/>
    </row>
    <row r="5" spans="1:7" s="69" customFormat="1" ht="24" customHeight="1">
      <c r="A5" s="300" t="s">
        <v>37</v>
      </c>
      <c r="B5" s="301"/>
      <c r="C5" s="301"/>
      <c r="D5" s="301"/>
      <c r="E5" s="301"/>
      <c r="F5" s="301"/>
      <c r="G5" s="302"/>
    </row>
    <row r="6" spans="1:8" s="69" customFormat="1" ht="61.5">
      <c r="A6" s="70" t="s">
        <v>38</v>
      </c>
      <c r="B6" s="71" t="s">
        <v>39</v>
      </c>
      <c r="C6" s="71" t="s">
        <v>40</v>
      </c>
      <c r="D6" s="72" t="s">
        <v>41</v>
      </c>
      <c r="E6" s="71" t="s">
        <v>42</v>
      </c>
      <c r="F6" s="71" t="s">
        <v>43</v>
      </c>
      <c r="G6" s="83" t="s">
        <v>44</v>
      </c>
      <c r="H6" s="69" t="s">
        <v>549</v>
      </c>
    </row>
    <row r="7" spans="1:8" s="67" customFormat="1" ht="105" customHeight="1">
      <c r="A7" s="92" t="s">
        <v>205</v>
      </c>
      <c r="B7" s="93" t="s">
        <v>829</v>
      </c>
      <c r="C7" s="59" t="s">
        <v>809</v>
      </c>
      <c r="D7" s="94"/>
      <c r="E7" s="189" t="s">
        <v>830</v>
      </c>
      <c r="F7" s="59" t="s">
        <v>82</v>
      </c>
      <c r="G7" s="59" t="s">
        <v>179</v>
      </c>
      <c r="H7" s="61"/>
    </row>
    <row r="8" spans="1:10" s="67" customFormat="1" ht="138" customHeight="1">
      <c r="A8" s="92" t="s">
        <v>83</v>
      </c>
      <c r="B8" s="93" t="s">
        <v>831</v>
      </c>
      <c r="C8" s="59" t="s">
        <v>810</v>
      </c>
      <c r="D8" s="94" t="s">
        <v>180</v>
      </c>
      <c r="E8" s="189" t="s">
        <v>832</v>
      </c>
      <c r="F8" s="59" t="s">
        <v>83</v>
      </c>
      <c r="G8" s="59" t="s">
        <v>84</v>
      </c>
      <c r="I8" s="60"/>
      <c r="J8" s="60"/>
    </row>
    <row r="9" spans="1:10" s="67" customFormat="1" ht="162" customHeight="1">
      <c r="A9" s="92" t="s">
        <v>85</v>
      </c>
      <c r="B9" s="93" t="s">
        <v>833</v>
      </c>
      <c r="C9" s="59" t="s">
        <v>811</v>
      </c>
      <c r="D9" s="94"/>
      <c r="E9" s="59" t="s">
        <v>946</v>
      </c>
      <c r="F9" s="59" t="s">
        <v>85</v>
      </c>
      <c r="G9" s="59" t="s">
        <v>549</v>
      </c>
      <c r="I9" s="60"/>
      <c r="J9" s="60"/>
    </row>
    <row r="10" spans="1:10" s="67" customFormat="1" ht="156" customHeight="1">
      <c r="A10" s="92" t="s">
        <v>205</v>
      </c>
      <c r="B10" s="93" t="s">
        <v>834</v>
      </c>
      <c r="C10" s="59" t="s">
        <v>812</v>
      </c>
      <c r="D10" s="94"/>
      <c r="E10" s="59" t="s">
        <v>835</v>
      </c>
      <c r="F10" s="59" t="s">
        <v>206</v>
      </c>
      <c r="G10" s="59" t="s">
        <v>179</v>
      </c>
      <c r="I10" s="60"/>
      <c r="J10" s="60"/>
    </row>
    <row r="11" spans="1:7" s="67" customFormat="1" ht="190.5" customHeight="1">
      <c r="A11" s="93" t="s">
        <v>207</v>
      </c>
      <c r="B11" s="93" t="s">
        <v>836</v>
      </c>
      <c r="C11" s="59" t="s">
        <v>813</v>
      </c>
      <c r="D11" s="93"/>
      <c r="E11" s="189" t="s">
        <v>837</v>
      </c>
      <c r="F11" s="93" t="s">
        <v>207</v>
      </c>
      <c r="G11" s="93" t="s">
        <v>838</v>
      </c>
    </row>
    <row r="12" spans="1:7" s="67" customFormat="1" ht="177.75" customHeight="1">
      <c r="A12" s="92" t="s">
        <v>814</v>
      </c>
      <c r="B12" s="93" t="s">
        <v>839</v>
      </c>
      <c r="C12" s="59" t="s">
        <v>810</v>
      </c>
      <c r="D12" s="93"/>
      <c r="E12" s="190" t="s">
        <v>840</v>
      </c>
      <c r="F12" s="92" t="s">
        <v>814</v>
      </c>
      <c r="G12" s="59" t="s">
        <v>841</v>
      </c>
    </row>
    <row r="13" spans="1:7" s="67" customFormat="1" ht="180.75" customHeight="1">
      <c r="A13" s="93" t="s">
        <v>815</v>
      </c>
      <c r="B13" s="95" t="s">
        <v>842</v>
      </c>
      <c r="C13" s="95" t="s">
        <v>816</v>
      </c>
      <c r="D13" s="22"/>
      <c r="E13" s="191" t="s">
        <v>843</v>
      </c>
      <c r="F13" s="59" t="s">
        <v>815</v>
      </c>
      <c r="G13" s="59" t="s">
        <v>844</v>
      </c>
    </row>
    <row r="14" spans="1:7" s="67" customFormat="1" ht="180.75" customHeight="1">
      <c r="A14" s="93" t="s">
        <v>792</v>
      </c>
      <c r="B14" s="95" t="s">
        <v>845</v>
      </c>
      <c r="C14" s="95" t="s">
        <v>793</v>
      </c>
      <c r="D14" s="22"/>
      <c r="E14" s="191" t="s">
        <v>846</v>
      </c>
      <c r="F14" s="93" t="s">
        <v>792</v>
      </c>
      <c r="G14" s="59" t="s">
        <v>847</v>
      </c>
    </row>
    <row r="15" spans="1:7" s="67" customFormat="1" ht="234" customHeight="1">
      <c r="A15" s="93" t="s">
        <v>794</v>
      </c>
      <c r="B15" s="95" t="s">
        <v>848</v>
      </c>
      <c r="C15" s="95" t="s">
        <v>795</v>
      </c>
      <c r="D15" s="22"/>
      <c r="E15" s="191" t="s">
        <v>849</v>
      </c>
      <c r="F15" s="93" t="s">
        <v>794</v>
      </c>
      <c r="G15" s="59" t="s">
        <v>850</v>
      </c>
    </row>
    <row r="16" spans="1:7" s="67" customFormat="1" ht="223.5" customHeight="1">
      <c r="A16" s="93" t="s">
        <v>851</v>
      </c>
      <c r="B16" s="95" t="s">
        <v>852</v>
      </c>
      <c r="C16" s="95" t="s">
        <v>795</v>
      </c>
      <c r="D16" s="22"/>
      <c r="E16" s="191" t="s">
        <v>853</v>
      </c>
      <c r="F16" s="93" t="s">
        <v>851</v>
      </c>
      <c r="G16" s="59" t="s">
        <v>854</v>
      </c>
    </row>
    <row r="17" spans="1:4" s="67" customFormat="1" ht="12.75">
      <c r="A17" s="171"/>
      <c r="B17" s="171"/>
      <c r="D17" s="171"/>
    </row>
    <row r="18" spans="1:4" s="67" customFormat="1" ht="12.75">
      <c r="A18" s="171"/>
      <c r="B18" s="171"/>
      <c r="D18" s="171"/>
    </row>
    <row r="19" spans="1:4" s="67" customFormat="1" ht="12.75">
      <c r="A19" s="171"/>
      <c r="B19" s="171"/>
      <c r="D19" s="171"/>
    </row>
    <row r="20" spans="1:4" s="67" customFormat="1" ht="12.75">
      <c r="A20" s="171"/>
      <c r="B20" s="171"/>
      <c r="D20" s="171"/>
    </row>
    <row r="21" spans="1:4" s="67" customFormat="1" ht="12.75">
      <c r="A21" s="171"/>
      <c r="B21" s="171"/>
      <c r="D21" s="171"/>
    </row>
    <row r="22" spans="1:4" s="67" customFormat="1" ht="12.75">
      <c r="A22" s="171"/>
      <c r="B22" s="171"/>
      <c r="D22" s="171"/>
    </row>
    <row r="23" spans="1:4" s="67" customFormat="1" ht="12.75">
      <c r="A23" s="171"/>
      <c r="B23" s="171"/>
      <c r="D23" s="171"/>
    </row>
    <row r="24" spans="1:4" s="67" customFormat="1" ht="12.75">
      <c r="A24" s="171"/>
      <c r="B24" s="171"/>
      <c r="D24" s="171"/>
    </row>
    <row r="25" spans="1:4" s="67" customFormat="1" ht="12.75">
      <c r="A25" s="171"/>
      <c r="B25" s="171"/>
      <c r="D25" s="171"/>
    </row>
    <row r="26" spans="1:4" s="67" customFormat="1" ht="12.75">
      <c r="A26" s="171"/>
      <c r="B26" s="171"/>
      <c r="D26" s="171"/>
    </row>
    <row r="27" spans="1:4" s="67" customFormat="1" ht="12.75">
      <c r="A27" s="171"/>
      <c r="B27" s="171"/>
      <c r="D27" s="171"/>
    </row>
    <row r="28" spans="1:4" s="67" customFormat="1" ht="12.75">
      <c r="A28" s="171"/>
      <c r="B28" s="171"/>
      <c r="D28" s="171"/>
    </row>
    <row r="29" spans="1:4" s="67" customFormat="1" ht="12.75">
      <c r="A29" s="171"/>
      <c r="B29" s="171"/>
      <c r="D29" s="171"/>
    </row>
    <row r="30" spans="1:4" s="67" customFormat="1" ht="12.75">
      <c r="A30" s="171"/>
      <c r="B30" s="171"/>
      <c r="D30" s="171"/>
    </row>
    <row r="31" spans="1:4" s="67" customFormat="1" ht="12.75">
      <c r="A31" s="171"/>
      <c r="B31" s="171"/>
      <c r="D31" s="171"/>
    </row>
    <row r="32" spans="1:4" s="67" customFormat="1" ht="12.75">
      <c r="A32" s="171"/>
      <c r="B32" s="171"/>
      <c r="D32" s="171"/>
    </row>
    <row r="33" spans="1:4" s="67" customFormat="1" ht="12.75">
      <c r="A33" s="171"/>
      <c r="B33" s="171"/>
      <c r="D33" s="171"/>
    </row>
    <row r="34" spans="1:4" s="67" customFormat="1" ht="12.75">
      <c r="A34" s="171"/>
      <c r="B34" s="171"/>
      <c r="D34" s="171"/>
    </row>
    <row r="35" spans="1:4" s="67" customFormat="1" ht="12.75">
      <c r="A35" s="171"/>
      <c r="B35" s="171"/>
      <c r="D35" s="171"/>
    </row>
    <row r="36" spans="1:4" s="67" customFormat="1" ht="12.75">
      <c r="A36" s="171"/>
      <c r="B36" s="171"/>
      <c r="D36" s="171"/>
    </row>
    <row r="37" spans="1:4" s="67" customFormat="1" ht="12.75">
      <c r="A37" s="171"/>
      <c r="B37" s="171"/>
      <c r="D37" s="171"/>
    </row>
    <row r="38" spans="1:4" s="67" customFormat="1" ht="12.75">
      <c r="A38" s="171"/>
      <c r="B38" s="171"/>
      <c r="D38" s="171"/>
    </row>
    <row r="39" spans="1:4" s="67" customFormat="1" ht="12.75">
      <c r="A39" s="171"/>
      <c r="B39" s="171"/>
      <c r="D39" s="171"/>
    </row>
    <row r="40" spans="1:4" s="67" customFormat="1" ht="12.75">
      <c r="A40" s="171"/>
      <c r="B40" s="171"/>
      <c r="D40" s="171"/>
    </row>
    <row r="41" spans="1:4" s="67" customFormat="1" ht="12.75">
      <c r="A41" s="171"/>
      <c r="B41" s="171"/>
      <c r="D41" s="171"/>
    </row>
    <row r="42" spans="1:4" s="67" customFormat="1" ht="12.75">
      <c r="A42" s="171"/>
      <c r="B42" s="171"/>
      <c r="D42" s="171"/>
    </row>
    <row r="43" spans="1:4" s="67" customFormat="1" ht="12.75">
      <c r="A43" s="171"/>
      <c r="B43" s="171"/>
      <c r="D43" s="171"/>
    </row>
    <row r="44" spans="1:4" s="67" customFormat="1" ht="12.75">
      <c r="A44" s="171"/>
      <c r="B44" s="171"/>
      <c r="D44" s="171"/>
    </row>
    <row r="45" spans="1:4" s="67" customFormat="1" ht="12.75">
      <c r="A45" s="171"/>
      <c r="B45" s="171"/>
      <c r="D45" s="171"/>
    </row>
    <row r="46" spans="1:4" s="67" customFormat="1" ht="12.75">
      <c r="A46" s="171"/>
      <c r="B46" s="171"/>
      <c r="D46" s="171"/>
    </row>
    <row r="47" spans="1:4" s="67" customFormat="1" ht="12.75">
      <c r="A47" s="171"/>
      <c r="B47" s="171"/>
      <c r="D47" s="171"/>
    </row>
    <row r="48" spans="1:4" s="67" customFormat="1" ht="12.75">
      <c r="A48" s="171"/>
      <c r="B48" s="171"/>
      <c r="D48" s="171"/>
    </row>
    <row r="49" spans="1:4" s="67" customFormat="1" ht="12.75">
      <c r="A49" s="171"/>
      <c r="B49" s="171"/>
      <c r="D49" s="171"/>
    </row>
    <row r="50" spans="1:4" s="67" customFormat="1" ht="12.75">
      <c r="A50" s="171"/>
      <c r="B50" s="171"/>
      <c r="D50" s="171"/>
    </row>
    <row r="51" spans="1:4" s="67" customFormat="1" ht="12.75">
      <c r="A51" s="171"/>
      <c r="B51" s="171"/>
      <c r="D51" s="171"/>
    </row>
    <row r="52" spans="1:4" s="67" customFormat="1" ht="12.75">
      <c r="A52" s="171"/>
      <c r="B52" s="171"/>
      <c r="D52" s="171"/>
    </row>
    <row r="53" spans="1:4" s="67" customFormat="1" ht="12.75">
      <c r="A53" s="171"/>
      <c r="B53" s="171"/>
      <c r="D53" s="171"/>
    </row>
    <row r="54" spans="1:4" s="67" customFormat="1" ht="12.75">
      <c r="A54" s="171"/>
      <c r="B54" s="171"/>
      <c r="D54" s="171"/>
    </row>
    <row r="55" spans="1:4" s="67" customFormat="1" ht="12.75">
      <c r="A55" s="171"/>
      <c r="B55" s="171"/>
      <c r="D55" s="171"/>
    </row>
    <row r="56" spans="1:4" s="67" customFormat="1" ht="12.75">
      <c r="A56" s="171"/>
      <c r="B56" s="171"/>
      <c r="D56" s="171"/>
    </row>
    <row r="57" spans="1:4" s="67" customFormat="1" ht="12.75">
      <c r="A57" s="171"/>
      <c r="B57" s="171"/>
      <c r="D57" s="171"/>
    </row>
    <row r="58" spans="1:4" s="67" customFormat="1" ht="12.75">
      <c r="A58" s="171"/>
      <c r="B58" s="171"/>
      <c r="D58" s="171"/>
    </row>
    <row r="59" spans="1:4" s="67" customFormat="1" ht="12.75">
      <c r="A59" s="171"/>
      <c r="B59" s="171"/>
      <c r="D59" s="171"/>
    </row>
    <row r="60" spans="1:4" s="67" customFormat="1" ht="12.75">
      <c r="A60" s="171"/>
      <c r="B60" s="171"/>
      <c r="D60" s="171"/>
    </row>
    <row r="61" spans="1:4" s="67" customFormat="1" ht="12.75">
      <c r="A61" s="171"/>
      <c r="B61" s="171"/>
      <c r="D61" s="171"/>
    </row>
    <row r="62" spans="1:4" s="67" customFormat="1" ht="12.75">
      <c r="A62" s="171"/>
      <c r="B62" s="171"/>
      <c r="D62" s="171"/>
    </row>
    <row r="63" spans="1:4" s="67" customFormat="1" ht="12.75">
      <c r="A63" s="171"/>
      <c r="B63" s="171"/>
      <c r="D63" s="171"/>
    </row>
    <row r="64" spans="1:4" s="67" customFormat="1" ht="12.75">
      <c r="A64" s="171"/>
      <c r="B64" s="171"/>
      <c r="D64" s="171"/>
    </row>
    <row r="65" spans="1:4" s="67" customFormat="1" ht="12.75">
      <c r="A65" s="171"/>
      <c r="B65" s="171"/>
      <c r="D65" s="171"/>
    </row>
    <row r="66" spans="1:4" s="67" customFormat="1" ht="12.75">
      <c r="A66" s="171"/>
      <c r="B66" s="171"/>
      <c r="D66" s="171"/>
    </row>
    <row r="67" spans="1:4" s="100" customFormat="1" ht="11.25">
      <c r="A67" s="156"/>
      <c r="B67" s="156"/>
      <c r="D67" s="156"/>
    </row>
    <row r="68" spans="1:4" s="100" customFormat="1" ht="11.25">
      <c r="A68" s="156"/>
      <c r="B68" s="156"/>
      <c r="D68" s="156"/>
    </row>
    <row r="69" spans="1:4" s="100" customFormat="1" ht="11.25">
      <c r="A69" s="156"/>
      <c r="B69" s="156"/>
      <c r="D69" s="156"/>
    </row>
    <row r="70" spans="1:4" s="100" customFormat="1" ht="11.25">
      <c r="A70" s="156"/>
      <c r="B70" s="156"/>
      <c r="D70" s="156"/>
    </row>
    <row r="71" spans="1:4" s="100" customFormat="1" ht="11.25">
      <c r="A71" s="156"/>
      <c r="B71" s="156"/>
      <c r="D71" s="156"/>
    </row>
    <row r="72" spans="1:4" s="100" customFormat="1" ht="11.25">
      <c r="A72" s="156"/>
      <c r="B72" s="156"/>
      <c r="D72" s="156"/>
    </row>
    <row r="73" spans="1:4" s="100" customFormat="1" ht="11.25">
      <c r="A73" s="156"/>
      <c r="B73" s="156"/>
      <c r="D73" s="156"/>
    </row>
    <row r="74" spans="1:4" s="100" customFormat="1" ht="11.25">
      <c r="A74" s="156"/>
      <c r="B74" s="156"/>
      <c r="D74" s="156"/>
    </row>
    <row r="75" spans="1:4" s="100" customFormat="1" ht="11.25">
      <c r="A75" s="156"/>
      <c r="B75" s="156"/>
      <c r="D75" s="156"/>
    </row>
    <row r="76" spans="1:4" s="100" customFormat="1" ht="11.25">
      <c r="A76" s="156"/>
      <c r="B76" s="156"/>
      <c r="D76" s="156"/>
    </row>
    <row r="77" spans="1:4" s="100" customFormat="1" ht="11.25">
      <c r="A77" s="156"/>
      <c r="B77" s="156"/>
      <c r="D77" s="156"/>
    </row>
    <row r="78" spans="1:4" s="100" customFormat="1" ht="11.25">
      <c r="A78" s="156"/>
      <c r="B78" s="156"/>
      <c r="D78" s="156"/>
    </row>
    <row r="79" spans="1:4" s="100" customFormat="1" ht="11.25">
      <c r="A79" s="156"/>
      <c r="B79" s="156"/>
      <c r="D79" s="156"/>
    </row>
    <row r="80" spans="1:4" s="100" customFormat="1" ht="11.25">
      <c r="A80" s="156"/>
      <c r="B80" s="156"/>
      <c r="D80" s="156"/>
    </row>
    <row r="81" spans="1:4" s="100" customFormat="1" ht="11.25">
      <c r="A81" s="156"/>
      <c r="B81" s="156"/>
      <c r="D81" s="156"/>
    </row>
    <row r="82" spans="1:4" s="100" customFormat="1" ht="11.25">
      <c r="A82" s="156"/>
      <c r="B82" s="156"/>
      <c r="D82" s="156"/>
    </row>
    <row r="83" spans="1:4" s="100" customFormat="1" ht="11.25">
      <c r="A83" s="156"/>
      <c r="B83" s="156"/>
      <c r="D83" s="156"/>
    </row>
    <row r="84" spans="1:4" s="100" customFormat="1" ht="11.25">
      <c r="A84" s="156"/>
      <c r="B84" s="156"/>
      <c r="D84" s="156"/>
    </row>
    <row r="85" spans="1:4" s="100" customFormat="1" ht="11.25">
      <c r="A85" s="156"/>
      <c r="B85" s="156"/>
      <c r="D85" s="156"/>
    </row>
    <row r="86" spans="1:4" s="100" customFormat="1" ht="11.25">
      <c r="A86" s="156"/>
      <c r="B86" s="156"/>
      <c r="D86" s="156"/>
    </row>
    <row r="87" spans="1:4" s="100" customFormat="1" ht="11.25">
      <c r="A87" s="156"/>
      <c r="B87" s="156"/>
      <c r="D87" s="156"/>
    </row>
    <row r="88" spans="1:4" s="100" customFormat="1" ht="11.25">
      <c r="A88" s="156"/>
      <c r="B88" s="156"/>
      <c r="D88" s="156"/>
    </row>
    <row r="89" spans="1:4" s="100" customFormat="1" ht="11.25">
      <c r="A89" s="156"/>
      <c r="B89" s="156"/>
      <c r="D89" s="156"/>
    </row>
    <row r="90" spans="1:4" s="100" customFormat="1" ht="11.25">
      <c r="A90" s="156"/>
      <c r="B90" s="156"/>
      <c r="D90" s="156"/>
    </row>
    <row r="91" spans="1:4" s="100" customFormat="1" ht="11.25">
      <c r="A91" s="156"/>
      <c r="B91" s="156"/>
      <c r="D91" s="156"/>
    </row>
    <row r="92" spans="1:4" s="100" customFormat="1" ht="11.25">
      <c r="A92" s="156"/>
      <c r="B92" s="156"/>
      <c r="D92" s="156"/>
    </row>
    <row r="93" spans="1:4" s="100" customFormat="1" ht="11.25">
      <c r="A93" s="156"/>
      <c r="B93" s="156"/>
      <c r="D93" s="156"/>
    </row>
    <row r="94" spans="1:4" s="100" customFormat="1" ht="11.25">
      <c r="A94" s="156"/>
      <c r="B94" s="156"/>
      <c r="D94" s="156"/>
    </row>
    <row r="95" spans="1:4" s="100" customFormat="1" ht="11.25">
      <c r="A95" s="156"/>
      <c r="B95" s="156"/>
      <c r="D95" s="156"/>
    </row>
    <row r="96" spans="1:4" s="100" customFormat="1" ht="11.25">
      <c r="A96" s="156"/>
      <c r="B96" s="156"/>
      <c r="D96" s="156"/>
    </row>
    <row r="97" spans="1:4" s="100" customFormat="1" ht="11.25">
      <c r="A97" s="156"/>
      <c r="B97" s="156"/>
      <c r="D97" s="156"/>
    </row>
    <row r="98" spans="1:4" s="100" customFormat="1" ht="11.25">
      <c r="A98" s="156"/>
      <c r="B98" s="156"/>
      <c r="D98" s="156"/>
    </row>
    <row r="99" spans="1:4" s="100" customFormat="1" ht="11.25">
      <c r="A99" s="156"/>
      <c r="B99" s="156"/>
      <c r="D99" s="156"/>
    </row>
    <row r="100" spans="1:4" s="100" customFormat="1" ht="11.25">
      <c r="A100" s="156"/>
      <c r="B100" s="156"/>
      <c r="D100" s="156"/>
    </row>
    <row r="101" spans="1:4" s="100" customFormat="1" ht="11.25">
      <c r="A101" s="156"/>
      <c r="B101" s="156"/>
      <c r="D101" s="156"/>
    </row>
    <row r="102" spans="1:4" s="100" customFormat="1" ht="11.25">
      <c r="A102" s="156"/>
      <c r="B102" s="156"/>
      <c r="D102" s="156"/>
    </row>
    <row r="103" spans="1:4" s="100" customFormat="1" ht="11.25">
      <c r="A103" s="156"/>
      <c r="B103" s="156"/>
      <c r="D103" s="156"/>
    </row>
    <row r="104" spans="1:4" s="100" customFormat="1" ht="11.25">
      <c r="A104" s="156"/>
      <c r="B104" s="156"/>
      <c r="D104" s="156"/>
    </row>
    <row r="105" spans="1:4" s="100" customFormat="1" ht="11.25">
      <c r="A105" s="156"/>
      <c r="B105" s="156"/>
      <c r="D105" s="156"/>
    </row>
    <row r="106" spans="1:4" s="100" customFormat="1" ht="11.25">
      <c r="A106" s="156"/>
      <c r="B106" s="156"/>
      <c r="D106" s="156"/>
    </row>
    <row r="107" spans="1:4" s="100" customFormat="1" ht="11.25">
      <c r="A107" s="156"/>
      <c r="B107" s="156"/>
      <c r="D107" s="156"/>
    </row>
    <row r="108" spans="1:4" s="100" customFormat="1" ht="11.25">
      <c r="A108" s="156"/>
      <c r="B108" s="156"/>
      <c r="D108" s="156"/>
    </row>
    <row r="109" spans="1:4" s="100" customFormat="1" ht="11.25">
      <c r="A109" s="156"/>
      <c r="B109" s="156"/>
      <c r="D109" s="156"/>
    </row>
    <row r="110" spans="1:4" s="100" customFormat="1" ht="11.25">
      <c r="A110" s="156"/>
      <c r="B110" s="156"/>
      <c r="D110" s="156"/>
    </row>
    <row r="111" spans="1:4" s="100" customFormat="1" ht="11.25">
      <c r="A111" s="156"/>
      <c r="B111" s="156"/>
      <c r="D111" s="156"/>
    </row>
    <row r="112" spans="1:4" s="100" customFormat="1" ht="11.25">
      <c r="A112" s="156"/>
      <c r="B112" s="156"/>
      <c r="D112" s="156"/>
    </row>
    <row r="113" spans="1:4" s="100" customFormat="1" ht="11.25">
      <c r="A113" s="156"/>
      <c r="B113" s="156"/>
      <c r="D113" s="156"/>
    </row>
    <row r="114" spans="1:4" s="100" customFormat="1" ht="11.25">
      <c r="A114" s="156"/>
      <c r="B114" s="156"/>
      <c r="D114" s="156"/>
    </row>
    <row r="115" spans="1:4" s="100" customFormat="1" ht="11.25">
      <c r="A115" s="156"/>
      <c r="B115" s="156"/>
      <c r="D115" s="156"/>
    </row>
    <row r="116" spans="1:4" s="100" customFormat="1" ht="11.25">
      <c r="A116" s="156"/>
      <c r="B116" s="156"/>
      <c r="D116" s="156"/>
    </row>
    <row r="117" spans="1:4" s="100" customFormat="1" ht="11.25">
      <c r="A117" s="156"/>
      <c r="B117" s="156"/>
      <c r="D117" s="156"/>
    </row>
    <row r="118" spans="1:4" s="100" customFormat="1" ht="11.25">
      <c r="A118" s="156"/>
      <c r="B118" s="156"/>
      <c r="D118" s="156"/>
    </row>
    <row r="119" spans="1:4" s="100" customFormat="1" ht="11.25">
      <c r="A119" s="156"/>
      <c r="B119" s="156"/>
      <c r="D119" s="156"/>
    </row>
    <row r="120" spans="1:4" s="100" customFormat="1" ht="11.25">
      <c r="A120" s="156"/>
      <c r="B120" s="156"/>
      <c r="D120" s="156"/>
    </row>
    <row r="121" spans="1:4" s="100" customFormat="1" ht="11.25">
      <c r="A121" s="156"/>
      <c r="B121" s="156"/>
      <c r="D121" s="156"/>
    </row>
    <row r="122" spans="1:4" s="100" customFormat="1" ht="11.25">
      <c r="A122" s="156"/>
      <c r="B122" s="156"/>
      <c r="D122" s="156"/>
    </row>
    <row r="123" spans="1:4" s="100" customFormat="1" ht="11.25">
      <c r="A123" s="156"/>
      <c r="B123" s="156"/>
      <c r="D123" s="156"/>
    </row>
    <row r="124" spans="1:4" s="100" customFormat="1" ht="11.25">
      <c r="A124" s="156"/>
      <c r="B124" s="156"/>
      <c r="D124" s="156"/>
    </row>
    <row r="125" spans="1:4" s="100" customFormat="1" ht="11.25">
      <c r="A125" s="156"/>
      <c r="B125" s="156"/>
      <c r="D125" s="156"/>
    </row>
    <row r="126" spans="1:4" s="100" customFormat="1" ht="11.25">
      <c r="A126" s="156"/>
      <c r="B126" s="156"/>
      <c r="D126" s="156"/>
    </row>
    <row r="127" spans="1:4" s="100" customFormat="1" ht="11.25">
      <c r="A127" s="156"/>
      <c r="B127" s="156"/>
      <c r="D127" s="156"/>
    </row>
    <row r="128" spans="1:4" s="100" customFormat="1" ht="11.25">
      <c r="A128" s="156"/>
      <c r="B128" s="156"/>
      <c r="D128" s="156"/>
    </row>
    <row r="129" spans="1:4" s="100" customFormat="1" ht="11.25">
      <c r="A129" s="156"/>
      <c r="B129" s="156"/>
      <c r="D129" s="156"/>
    </row>
    <row r="130" spans="1:4" s="100" customFormat="1" ht="11.25">
      <c r="A130" s="156"/>
      <c r="B130" s="156"/>
      <c r="D130" s="156"/>
    </row>
    <row r="131" spans="1:4" s="100" customFormat="1" ht="11.25">
      <c r="A131" s="156"/>
      <c r="B131" s="156"/>
      <c r="D131" s="156"/>
    </row>
    <row r="132" spans="1:4" s="100" customFormat="1" ht="11.25">
      <c r="A132" s="156"/>
      <c r="B132" s="156"/>
      <c r="D132" s="156"/>
    </row>
    <row r="133" spans="1:4" s="100" customFormat="1" ht="11.25">
      <c r="A133" s="156"/>
      <c r="B133" s="156"/>
      <c r="D133" s="156"/>
    </row>
    <row r="134" spans="1:4" s="100" customFormat="1" ht="11.25">
      <c r="A134" s="156"/>
      <c r="B134" s="156"/>
      <c r="D134" s="156"/>
    </row>
    <row r="135" spans="1:4" s="100" customFormat="1" ht="11.25">
      <c r="A135" s="156"/>
      <c r="B135" s="156"/>
      <c r="D135" s="156"/>
    </row>
    <row r="136" spans="1:4" s="100" customFormat="1" ht="11.25">
      <c r="A136" s="156"/>
      <c r="B136" s="156"/>
      <c r="D136" s="156"/>
    </row>
    <row r="137" spans="1:4" s="100" customFormat="1" ht="11.25">
      <c r="A137" s="156"/>
      <c r="B137" s="156"/>
      <c r="D137" s="156"/>
    </row>
    <row r="138" spans="1:4" s="100" customFormat="1" ht="11.25">
      <c r="A138" s="156"/>
      <c r="B138" s="156"/>
      <c r="D138" s="156"/>
    </row>
    <row r="139" spans="1:4" s="100" customFormat="1" ht="11.25">
      <c r="A139" s="156"/>
      <c r="B139" s="156"/>
      <c r="D139" s="156"/>
    </row>
    <row r="140" spans="1:4" s="100" customFormat="1" ht="11.25">
      <c r="A140" s="156"/>
      <c r="B140" s="156"/>
      <c r="D140" s="156"/>
    </row>
    <row r="141" spans="1:4" s="100" customFormat="1" ht="11.25">
      <c r="A141" s="156"/>
      <c r="B141" s="156"/>
      <c r="D141" s="156"/>
    </row>
    <row r="142" spans="1:4" s="100" customFormat="1" ht="11.25">
      <c r="A142" s="156"/>
      <c r="B142" s="156"/>
      <c r="D142" s="156"/>
    </row>
    <row r="143" spans="1:4" s="100" customFormat="1" ht="11.25">
      <c r="A143" s="156"/>
      <c r="B143" s="156"/>
      <c r="D143" s="156"/>
    </row>
    <row r="144" spans="1:4" s="100" customFormat="1" ht="11.25">
      <c r="A144" s="156"/>
      <c r="B144" s="156"/>
      <c r="D144" s="156"/>
    </row>
    <row r="145" spans="1:4" s="100" customFormat="1" ht="11.25">
      <c r="A145" s="156"/>
      <c r="B145" s="156"/>
      <c r="D145" s="156"/>
    </row>
    <row r="146" spans="1:4" s="100" customFormat="1" ht="11.25">
      <c r="A146" s="156"/>
      <c r="B146" s="156"/>
      <c r="D146" s="156"/>
    </row>
    <row r="147" spans="1:4" s="100" customFormat="1" ht="11.25">
      <c r="A147" s="156"/>
      <c r="B147" s="156"/>
      <c r="D147" s="156"/>
    </row>
    <row r="148" spans="1:4" s="100" customFormat="1" ht="11.25">
      <c r="A148" s="156"/>
      <c r="B148" s="156"/>
      <c r="D148" s="156"/>
    </row>
    <row r="149" spans="1:4" s="100" customFormat="1" ht="11.25">
      <c r="A149" s="156"/>
      <c r="B149" s="156"/>
      <c r="D149" s="156"/>
    </row>
    <row r="150" spans="1:4" s="100" customFormat="1" ht="11.25">
      <c r="A150" s="156"/>
      <c r="B150" s="156"/>
      <c r="D150" s="156"/>
    </row>
    <row r="151" spans="1:4" s="100" customFormat="1" ht="11.25">
      <c r="A151" s="156"/>
      <c r="B151" s="156"/>
      <c r="D151" s="156"/>
    </row>
    <row r="152" spans="1:4" s="100" customFormat="1" ht="11.25">
      <c r="A152" s="156"/>
      <c r="B152" s="156"/>
      <c r="D152" s="156"/>
    </row>
    <row r="153" spans="1:4" s="100" customFormat="1" ht="11.25">
      <c r="A153" s="156"/>
      <c r="B153" s="156"/>
      <c r="D153" s="156"/>
    </row>
    <row r="154" spans="1:4" s="100" customFormat="1" ht="11.25">
      <c r="A154" s="156"/>
      <c r="B154" s="156"/>
      <c r="D154" s="156"/>
    </row>
    <row r="155" spans="1:4" s="100" customFormat="1" ht="11.25">
      <c r="A155" s="156"/>
      <c r="B155" s="156"/>
      <c r="D155" s="156"/>
    </row>
    <row r="156" spans="1:4" s="100" customFormat="1" ht="11.25">
      <c r="A156" s="156"/>
      <c r="B156" s="156"/>
      <c r="D156" s="156"/>
    </row>
    <row r="157" spans="1:4" s="100" customFormat="1" ht="11.25">
      <c r="A157" s="156"/>
      <c r="B157" s="156"/>
      <c r="D157" s="156"/>
    </row>
    <row r="158" spans="1:4" s="100" customFormat="1" ht="11.25">
      <c r="A158" s="156"/>
      <c r="B158" s="156"/>
      <c r="D158" s="156"/>
    </row>
    <row r="159" spans="1:4" s="100" customFormat="1" ht="11.25">
      <c r="A159" s="156"/>
      <c r="B159" s="156"/>
      <c r="D159" s="156"/>
    </row>
    <row r="160" spans="1:4" s="100" customFormat="1" ht="11.25">
      <c r="A160" s="156"/>
      <c r="B160" s="156"/>
      <c r="D160" s="156"/>
    </row>
    <row r="161" spans="1:4" s="100" customFormat="1" ht="11.25">
      <c r="A161" s="156"/>
      <c r="B161" s="156"/>
      <c r="D161" s="156"/>
    </row>
    <row r="162" spans="1:4" s="100" customFormat="1" ht="11.25">
      <c r="A162" s="156"/>
      <c r="B162" s="156"/>
      <c r="D162" s="156"/>
    </row>
    <row r="163" spans="1:4" s="100" customFormat="1" ht="11.25">
      <c r="A163" s="156"/>
      <c r="B163" s="156"/>
      <c r="D163" s="156"/>
    </row>
    <row r="164" spans="1:4" s="100" customFormat="1" ht="11.25">
      <c r="A164" s="156"/>
      <c r="B164" s="156"/>
      <c r="D164" s="156"/>
    </row>
    <row r="165" spans="1:4" s="100" customFormat="1" ht="11.25">
      <c r="A165" s="156"/>
      <c r="B165" s="156"/>
      <c r="D165" s="156"/>
    </row>
    <row r="166" spans="1:4" s="100" customFormat="1" ht="11.25">
      <c r="A166" s="156"/>
      <c r="B166" s="156"/>
      <c r="D166" s="156"/>
    </row>
    <row r="167" spans="1:4" s="100" customFormat="1" ht="11.25">
      <c r="A167" s="156"/>
      <c r="B167" s="156"/>
      <c r="D167" s="156"/>
    </row>
    <row r="168" spans="1:4" s="100" customFormat="1" ht="11.25">
      <c r="A168" s="156"/>
      <c r="B168" s="156"/>
      <c r="D168" s="156"/>
    </row>
    <row r="169" spans="1:4" s="100" customFormat="1" ht="11.25">
      <c r="A169" s="156"/>
      <c r="B169" s="156"/>
      <c r="D169" s="156"/>
    </row>
    <row r="170" spans="1:4" s="100" customFormat="1" ht="11.25">
      <c r="A170" s="156"/>
      <c r="B170" s="156"/>
      <c r="D170" s="156"/>
    </row>
    <row r="171" spans="1:4" s="100" customFormat="1" ht="11.25">
      <c r="A171" s="156"/>
      <c r="B171" s="156"/>
      <c r="D171" s="156"/>
    </row>
    <row r="172" spans="1:4" s="100" customFormat="1" ht="11.25">
      <c r="A172" s="156"/>
      <c r="B172" s="156"/>
      <c r="D172" s="156"/>
    </row>
    <row r="173" spans="1:4" s="100" customFormat="1" ht="11.25">
      <c r="A173" s="156"/>
      <c r="B173" s="156"/>
      <c r="D173" s="156"/>
    </row>
    <row r="174" spans="1:4" s="100" customFormat="1" ht="11.25">
      <c r="A174" s="156"/>
      <c r="B174" s="156"/>
      <c r="D174" s="156"/>
    </row>
    <row r="175" spans="1:4" s="100" customFormat="1" ht="11.25">
      <c r="A175" s="156"/>
      <c r="B175" s="156"/>
      <c r="D175" s="156"/>
    </row>
    <row r="176" spans="1:4" s="100" customFormat="1" ht="11.25">
      <c r="A176" s="156"/>
      <c r="B176" s="156"/>
      <c r="D176" s="156"/>
    </row>
    <row r="177" spans="1:4" s="100" customFormat="1" ht="11.25">
      <c r="A177" s="156"/>
      <c r="B177" s="156"/>
      <c r="D177" s="156"/>
    </row>
    <row r="178" spans="1:4" s="100" customFormat="1" ht="11.25">
      <c r="A178" s="156"/>
      <c r="B178" s="156"/>
      <c r="D178" s="156"/>
    </row>
    <row r="179" spans="1:4" s="100" customFormat="1" ht="11.25">
      <c r="A179" s="156"/>
      <c r="B179" s="156"/>
      <c r="D179" s="156"/>
    </row>
    <row r="180" spans="1:4" s="100" customFormat="1" ht="11.25">
      <c r="A180" s="156"/>
      <c r="B180" s="156"/>
      <c r="D180" s="156"/>
    </row>
    <row r="181" spans="1:4" s="100" customFormat="1" ht="11.25">
      <c r="A181" s="156"/>
      <c r="B181" s="156"/>
      <c r="D181" s="156"/>
    </row>
    <row r="182" spans="1:4" s="100" customFormat="1" ht="11.25">
      <c r="A182" s="156"/>
      <c r="B182" s="156"/>
      <c r="D182" s="156"/>
    </row>
    <row r="183" spans="1:4" s="100" customFormat="1" ht="11.25">
      <c r="A183" s="156"/>
      <c r="B183" s="156"/>
      <c r="D183" s="156"/>
    </row>
    <row r="184" spans="1:4" s="100" customFormat="1" ht="11.25">
      <c r="A184" s="156"/>
      <c r="B184" s="156"/>
      <c r="D184" s="156"/>
    </row>
    <row r="185" spans="1:4" s="100" customFormat="1" ht="11.25">
      <c r="A185" s="156"/>
      <c r="B185" s="156"/>
      <c r="D185" s="156"/>
    </row>
    <row r="186" spans="1:4" s="100" customFormat="1" ht="11.25">
      <c r="A186" s="156"/>
      <c r="B186" s="156"/>
      <c r="D186" s="156"/>
    </row>
    <row r="187" spans="1:4" s="100" customFormat="1" ht="11.25">
      <c r="A187" s="156"/>
      <c r="B187" s="156"/>
      <c r="D187" s="156"/>
    </row>
    <row r="188" spans="1:4" s="100" customFormat="1" ht="11.25">
      <c r="A188" s="156"/>
      <c r="B188" s="156"/>
      <c r="D188" s="156"/>
    </row>
    <row r="189" spans="1:4" s="100" customFormat="1" ht="11.25">
      <c r="A189" s="156"/>
      <c r="B189" s="156"/>
      <c r="D189" s="156"/>
    </row>
    <row r="190" spans="1:4" s="100" customFormat="1" ht="11.25">
      <c r="A190" s="156"/>
      <c r="B190" s="156"/>
      <c r="D190" s="156"/>
    </row>
    <row r="191" spans="1:4" s="100" customFormat="1" ht="11.25">
      <c r="A191" s="156"/>
      <c r="B191" s="156"/>
      <c r="D191" s="156"/>
    </row>
    <row r="192" spans="1:4" s="100" customFormat="1" ht="11.25">
      <c r="A192" s="156"/>
      <c r="B192" s="156"/>
      <c r="D192" s="156"/>
    </row>
    <row r="193" spans="1:4" s="100" customFormat="1" ht="11.25">
      <c r="A193" s="156"/>
      <c r="B193" s="156"/>
      <c r="D193" s="156"/>
    </row>
    <row r="194" spans="1:4" s="100" customFormat="1" ht="11.25">
      <c r="A194" s="156"/>
      <c r="B194" s="156"/>
      <c r="D194" s="156"/>
    </row>
    <row r="195" spans="1:4" s="100" customFormat="1" ht="11.25">
      <c r="A195" s="156"/>
      <c r="B195" s="156"/>
      <c r="D195" s="156"/>
    </row>
    <row r="196" spans="1:4" s="100" customFormat="1" ht="11.25">
      <c r="A196" s="156"/>
      <c r="B196" s="156"/>
      <c r="D196" s="156"/>
    </row>
    <row r="197" spans="1:4" s="100" customFormat="1" ht="11.25">
      <c r="A197" s="156"/>
      <c r="B197" s="156"/>
      <c r="D197" s="156"/>
    </row>
    <row r="198" spans="1:4" s="100" customFormat="1" ht="11.25">
      <c r="A198" s="156"/>
      <c r="B198" s="156"/>
      <c r="D198" s="156"/>
    </row>
    <row r="199" spans="1:4" s="100" customFormat="1" ht="11.25">
      <c r="A199" s="156"/>
      <c r="B199" s="156"/>
      <c r="D199" s="156"/>
    </row>
    <row r="286" ht="12" thickBot="1"/>
    <row r="287" ht="22.5">
      <c r="B287" s="13" t="s">
        <v>170</v>
      </c>
    </row>
    <row r="288" ht="22.5">
      <c r="B288" s="14" t="s">
        <v>171</v>
      </c>
    </row>
    <row r="289" ht="22.5">
      <c r="B289" s="14" t="s">
        <v>178</v>
      </c>
    </row>
    <row r="290" ht="22.5">
      <c r="B290" s="14" t="s">
        <v>172</v>
      </c>
    </row>
    <row r="291" ht="22.5">
      <c r="B291" s="14" t="s">
        <v>173</v>
      </c>
    </row>
    <row r="292" ht="22.5">
      <c r="B292" s="14" t="s">
        <v>174</v>
      </c>
    </row>
    <row r="293" ht="22.5">
      <c r="B293" s="14" t="s">
        <v>175</v>
      </c>
    </row>
    <row r="294" ht="22.5">
      <c r="B294" s="14" t="s">
        <v>176</v>
      </c>
    </row>
    <row r="295" ht="22.5">
      <c r="B295" s="14" t="s">
        <v>177</v>
      </c>
    </row>
  </sheetData>
  <sheetProtection/>
  <mergeCells count="1">
    <mergeCell ref="A5:G5"/>
  </mergeCells>
  <conditionalFormatting sqref="B9">
    <cfRule type="expression" priority="1" dxfId="0" stopIfTrue="1">
      <formula>IF((" "&amp;"/"),negrita)</formula>
    </cfRule>
  </conditionalFormatting>
  <dataValidations count="2">
    <dataValidation type="list" allowBlank="1" showInputMessage="1" showErrorMessage="1" prompt="Zerrendatik aukeratu dagokizun departamentuaren izena" sqref="C1">
      <formula1>#REF!</formula1>
    </dataValidation>
    <dataValidation type="list" allowBlank="1" showInputMessage="1" showErrorMessage="1" prompt="Zerrendatik aukeratu dagokizun departamentuaren izena" sqref="B1">
      <formula1>$B$287:$B$295</formula1>
    </dataValidation>
  </dataValidation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R207"/>
  <sheetViews>
    <sheetView zoomScale="75" zoomScaleNormal="75" workbookViewId="0" topLeftCell="A1">
      <selection activeCell="C104" sqref="C104:M104"/>
    </sheetView>
  </sheetViews>
  <sheetFormatPr defaultColWidth="11.421875" defaultRowHeight="12.75"/>
  <cols>
    <col min="1" max="1" width="57.00390625" style="103" customWidth="1"/>
    <col min="2" max="2" width="48.7109375" style="103" customWidth="1"/>
    <col min="3" max="3" width="11.7109375" style="103" customWidth="1"/>
    <col min="4" max="4" width="9.00390625" style="103" hidden="1" customWidth="1"/>
    <col min="5" max="5" width="9.140625" style="103" hidden="1" customWidth="1"/>
    <col min="6" max="6" width="9.00390625" style="103" hidden="1" customWidth="1"/>
    <col min="7" max="7" width="6.140625" style="32" hidden="1" customWidth="1"/>
    <col min="8" max="8" width="5.140625" style="32" hidden="1" customWidth="1"/>
    <col min="9" max="9" width="5.57421875" style="32" hidden="1" customWidth="1"/>
    <col min="10" max="10" width="5.421875" style="32" hidden="1" customWidth="1"/>
    <col min="11" max="11" width="5.7109375" style="32" hidden="1" customWidth="1"/>
    <col min="12" max="12" width="9.28125" style="32" hidden="1" customWidth="1"/>
    <col min="13" max="13" width="16.57421875" style="32" customWidth="1"/>
    <col min="14" max="14" width="16.28125" style="32" customWidth="1"/>
    <col min="15" max="15" width="19.7109375" style="32" customWidth="1"/>
    <col min="16" max="16" width="14.140625" style="32" customWidth="1"/>
    <col min="17" max="17" width="10.28125" style="32" customWidth="1"/>
    <col min="18" max="18" width="18.421875" style="32" customWidth="1"/>
    <col min="19" max="16384" width="11.421875" style="32" customWidth="1"/>
  </cols>
  <sheetData>
    <row r="1" ht="83.25" customHeight="1" thickBot="1">
      <c r="B1" s="65" t="s">
        <v>294</v>
      </c>
    </row>
    <row r="2" spans="1:2" ht="31.5">
      <c r="A2" s="75" t="s">
        <v>45</v>
      </c>
      <c r="B2" s="66">
        <v>2017</v>
      </c>
    </row>
    <row r="3" spans="1:2" ht="32.25" thickBot="1">
      <c r="A3" s="76" t="s">
        <v>46</v>
      </c>
      <c r="B3" s="102">
        <v>3</v>
      </c>
    </row>
    <row r="4" spans="1:18" ht="13.5" thickBot="1">
      <c r="A4"/>
      <c r="B4"/>
      <c r="C4"/>
      <c r="D4"/>
      <c r="E4"/>
      <c r="F4"/>
      <c r="G4"/>
      <c r="H4"/>
      <c r="I4"/>
      <c r="J4"/>
      <c r="K4"/>
      <c r="L4"/>
      <c r="M4"/>
      <c r="N4"/>
      <c r="O4"/>
      <c r="P4"/>
      <c r="Q4"/>
      <c r="R4"/>
    </row>
    <row r="5" spans="1:18" ht="32.25" customHeight="1" thickBot="1">
      <c r="A5" s="343" t="s">
        <v>37</v>
      </c>
      <c r="B5" s="344"/>
      <c r="C5" s="344"/>
      <c r="D5" s="344"/>
      <c r="E5" s="344"/>
      <c r="F5" s="344"/>
      <c r="G5" s="344"/>
      <c r="H5" s="344"/>
      <c r="I5" s="344"/>
      <c r="J5" s="344"/>
      <c r="K5" s="344"/>
      <c r="L5" s="344"/>
      <c r="M5" s="344"/>
      <c r="N5" s="344"/>
      <c r="O5" s="344"/>
      <c r="P5" s="344"/>
      <c r="Q5" s="344"/>
      <c r="R5" s="345"/>
    </row>
    <row r="6" ht="12" customHeight="1"/>
    <row r="7" spans="1:18" s="270" customFormat="1" ht="13.5" thickBot="1">
      <c r="A7" s="291"/>
      <c r="B7" s="291"/>
      <c r="C7" s="291"/>
      <c r="D7" s="291"/>
      <c r="E7" s="291"/>
      <c r="F7" s="291"/>
      <c r="G7" s="291"/>
      <c r="H7" s="291"/>
      <c r="I7" s="291"/>
      <c r="J7" s="291"/>
      <c r="K7" s="291"/>
      <c r="L7" s="291"/>
      <c r="M7" s="291"/>
      <c r="N7" s="291"/>
      <c r="O7" s="32"/>
      <c r="P7" s="32"/>
      <c r="Q7" s="32"/>
      <c r="R7" s="32"/>
    </row>
    <row r="8" spans="1:18" s="270" customFormat="1" ht="39" customHeight="1">
      <c r="A8" s="306" t="s">
        <v>295</v>
      </c>
      <c r="B8" s="307"/>
      <c r="C8" s="307"/>
      <c r="D8" s="307"/>
      <c r="E8" s="307"/>
      <c r="F8" s="307"/>
      <c r="G8" s="307"/>
      <c r="H8" s="307"/>
      <c r="I8" s="307"/>
      <c r="J8" s="307"/>
      <c r="K8" s="307"/>
      <c r="L8" s="307"/>
      <c r="M8" s="307"/>
      <c r="N8" s="307"/>
      <c r="O8" s="307"/>
      <c r="P8" s="307"/>
      <c r="Q8" s="307"/>
      <c r="R8" s="308"/>
    </row>
    <row r="9" spans="1:18" s="270" customFormat="1" ht="12.75">
      <c r="A9" s="104"/>
      <c r="B9" s="105"/>
      <c r="C9" s="105"/>
      <c r="D9" s="105"/>
      <c r="E9" s="105"/>
      <c r="F9" s="105"/>
      <c r="G9" s="105"/>
      <c r="H9" s="105"/>
      <c r="I9" s="105"/>
      <c r="J9" s="105"/>
      <c r="K9" s="105"/>
      <c r="L9" s="105"/>
      <c r="M9" s="105"/>
      <c r="N9" s="105"/>
      <c r="O9" s="105"/>
      <c r="P9" s="309" t="s">
        <v>296</v>
      </c>
      <c r="Q9" s="309"/>
      <c r="R9" s="310"/>
    </row>
    <row r="10" spans="1:18" s="270" customFormat="1" ht="84">
      <c r="A10" s="108" t="s">
        <v>297</v>
      </c>
      <c r="B10" s="109" t="s">
        <v>298</v>
      </c>
      <c r="C10" s="105" t="s">
        <v>299</v>
      </c>
      <c r="D10" s="105"/>
      <c r="E10" s="105"/>
      <c r="F10" s="105"/>
      <c r="G10" s="105"/>
      <c r="H10" s="105"/>
      <c r="I10" s="105"/>
      <c r="J10" s="105"/>
      <c r="K10" s="105"/>
      <c r="L10" s="105"/>
      <c r="M10" s="105" t="s">
        <v>300</v>
      </c>
      <c r="N10" s="109" t="s">
        <v>301</v>
      </c>
      <c r="O10" s="106" t="s">
        <v>302</v>
      </c>
      <c r="P10" s="106" t="s">
        <v>303</v>
      </c>
      <c r="Q10" s="106" t="s">
        <v>304</v>
      </c>
      <c r="R10" s="107" t="s">
        <v>305</v>
      </c>
    </row>
    <row r="11" spans="1:18" s="270" customFormat="1" ht="12.75">
      <c r="A11" s="197" t="s">
        <v>306</v>
      </c>
      <c r="B11" s="198" t="s">
        <v>307</v>
      </c>
      <c r="C11" s="199" t="s">
        <v>110</v>
      </c>
      <c r="D11" s="200">
        <v>11</v>
      </c>
      <c r="E11" s="200"/>
      <c r="F11" s="200"/>
      <c r="G11" s="200"/>
      <c r="H11" s="200"/>
      <c r="I11" s="200"/>
      <c r="J11" s="200"/>
      <c r="K11" s="200"/>
      <c r="L11" s="200">
        <v>2013</v>
      </c>
      <c r="M11" s="201">
        <v>42759</v>
      </c>
      <c r="N11" s="201">
        <v>43465</v>
      </c>
      <c r="O11" s="202">
        <f>187035.26+10351.48</f>
        <v>197386.74000000002</v>
      </c>
      <c r="P11" s="203" t="s">
        <v>308</v>
      </c>
      <c r="Q11" s="204"/>
      <c r="R11" s="205"/>
    </row>
    <row r="12" spans="1:18" s="270" customFormat="1" ht="12.75">
      <c r="A12" s="311" t="s">
        <v>947</v>
      </c>
      <c r="B12" s="206" t="s">
        <v>309</v>
      </c>
      <c r="C12" s="199" t="s">
        <v>593</v>
      </c>
      <c r="D12" s="200"/>
      <c r="E12" s="200"/>
      <c r="F12" s="200"/>
      <c r="G12" s="200">
        <v>30</v>
      </c>
      <c r="H12" s="200">
        <v>12</v>
      </c>
      <c r="I12" s="200"/>
      <c r="J12" s="200"/>
      <c r="K12" s="200"/>
      <c r="L12" s="200">
        <v>2013</v>
      </c>
      <c r="M12" s="201">
        <v>41296</v>
      </c>
      <c r="N12" s="201">
        <v>44926</v>
      </c>
      <c r="O12" s="312">
        <f>632884.28+496694.74+176664.92+23608.88+14346.68+5074.56-18057.08</f>
        <v>1331216.9799999997</v>
      </c>
      <c r="P12" s="313" t="s">
        <v>308</v>
      </c>
      <c r="Q12" s="313"/>
      <c r="R12" s="314"/>
    </row>
    <row r="13" spans="1:18" s="270" customFormat="1" ht="25.5">
      <c r="A13" s="311"/>
      <c r="B13" s="206" t="s">
        <v>310</v>
      </c>
      <c r="C13" s="199" t="s">
        <v>593</v>
      </c>
      <c r="D13" s="200"/>
      <c r="E13" s="200">
        <v>30</v>
      </c>
      <c r="F13" s="200">
        <v>12</v>
      </c>
      <c r="G13" s="200"/>
      <c r="H13" s="200"/>
      <c r="I13" s="200"/>
      <c r="J13" s="200"/>
      <c r="K13" s="200"/>
      <c r="L13" s="200">
        <v>2013</v>
      </c>
      <c r="M13" s="315"/>
      <c r="N13" s="315"/>
      <c r="O13" s="312"/>
      <c r="P13" s="313"/>
      <c r="Q13" s="313"/>
      <c r="R13" s="314"/>
    </row>
    <row r="14" spans="1:18" s="270" customFormat="1" ht="12.75">
      <c r="A14" s="311"/>
      <c r="B14" s="206" t="s">
        <v>311</v>
      </c>
      <c r="C14" s="199" t="s">
        <v>146</v>
      </c>
      <c r="D14" s="200"/>
      <c r="E14" s="200">
        <v>15</v>
      </c>
      <c r="F14" s="200">
        <v>0</v>
      </c>
      <c r="G14" s="200"/>
      <c r="H14" s="200"/>
      <c r="I14" s="200"/>
      <c r="J14" s="200"/>
      <c r="K14" s="200"/>
      <c r="L14" s="200">
        <v>2013</v>
      </c>
      <c r="M14" s="315"/>
      <c r="N14" s="315"/>
      <c r="O14" s="312"/>
      <c r="P14" s="313"/>
      <c r="Q14" s="313"/>
      <c r="R14" s="314"/>
    </row>
    <row r="15" spans="1:18" s="270" customFormat="1" ht="12.75" customHeight="1">
      <c r="A15" s="197" t="s">
        <v>312</v>
      </c>
      <c r="B15" s="206" t="s">
        <v>313</v>
      </c>
      <c r="C15" s="199" t="s">
        <v>155</v>
      </c>
      <c r="D15" s="200"/>
      <c r="E15" s="200">
        <v>33</v>
      </c>
      <c r="F15" s="200">
        <v>8</v>
      </c>
      <c r="G15" s="200"/>
      <c r="H15" s="200"/>
      <c r="I15" s="200"/>
      <c r="J15" s="200"/>
      <c r="K15" s="200"/>
      <c r="L15" s="200">
        <v>2013</v>
      </c>
      <c r="M15" s="201">
        <v>41667</v>
      </c>
      <c r="N15" s="201">
        <v>45291</v>
      </c>
      <c r="O15" s="202">
        <f>468950.17+12946.17</f>
        <v>481896.33999999997</v>
      </c>
      <c r="P15" s="203" t="s">
        <v>308</v>
      </c>
      <c r="Q15" s="204"/>
      <c r="R15" s="205"/>
    </row>
    <row r="16" spans="1:18" s="270" customFormat="1" ht="12.75">
      <c r="A16" s="316" t="s">
        <v>314</v>
      </c>
      <c r="B16" s="206" t="s">
        <v>315</v>
      </c>
      <c r="C16" s="317" t="s">
        <v>96</v>
      </c>
      <c r="D16" s="200"/>
      <c r="E16" s="200">
        <v>22</v>
      </c>
      <c r="F16" s="200">
        <v>10</v>
      </c>
      <c r="G16" s="200"/>
      <c r="H16" s="200"/>
      <c r="I16" s="200"/>
      <c r="J16" s="200"/>
      <c r="K16" s="200"/>
      <c r="L16" s="200">
        <v>2013</v>
      </c>
      <c r="M16" s="315">
        <v>42759</v>
      </c>
      <c r="N16" s="315">
        <v>43465</v>
      </c>
      <c r="O16" s="202">
        <f>299629.19+8510.28</f>
        <v>308139.47000000003</v>
      </c>
      <c r="P16" s="203" t="s">
        <v>308</v>
      </c>
      <c r="Q16" s="204"/>
      <c r="R16" s="205"/>
    </row>
    <row r="17" spans="1:18" s="270" customFormat="1" ht="12.75">
      <c r="A17" s="316"/>
      <c r="B17" s="206" t="s">
        <v>316</v>
      </c>
      <c r="C17" s="317"/>
      <c r="D17" s="200">
        <v>95</v>
      </c>
      <c r="E17" s="200"/>
      <c r="F17" s="200"/>
      <c r="G17" s="200"/>
      <c r="H17" s="200"/>
      <c r="I17" s="200"/>
      <c r="J17" s="200"/>
      <c r="K17" s="200"/>
      <c r="L17" s="200">
        <v>2012</v>
      </c>
      <c r="M17" s="315"/>
      <c r="N17" s="315"/>
      <c r="O17" s="202">
        <v>1490830.62</v>
      </c>
      <c r="P17" s="203" t="s">
        <v>308</v>
      </c>
      <c r="Q17" s="204"/>
      <c r="R17" s="205"/>
    </row>
    <row r="18" spans="1:18" s="270" customFormat="1" ht="25.5">
      <c r="A18" s="197" t="s">
        <v>317</v>
      </c>
      <c r="B18" s="206" t="s">
        <v>318</v>
      </c>
      <c r="C18" s="199" t="s">
        <v>586</v>
      </c>
      <c r="D18" s="200"/>
      <c r="E18" s="200">
        <v>19</v>
      </c>
      <c r="F18" s="200">
        <v>0</v>
      </c>
      <c r="G18" s="200"/>
      <c r="H18" s="200"/>
      <c r="I18" s="200"/>
      <c r="J18" s="200"/>
      <c r="K18" s="200"/>
      <c r="L18" s="200">
        <v>2011</v>
      </c>
      <c r="M18" s="201">
        <v>39805</v>
      </c>
      <c r="N18" s="201">
        <v>43100</v>
      </c>
      <c r="O18" s="202">
        <f>234979.28+6521.85</f>
        <v>241501.13</v>
      </c>
      <c r="P18" s="203" t="s">
        <v>308</v>
      </c>
      <c r="Q18" s="207"/>
      <c r="R18" s="205"/>
    </row>
    <row r="19" spans="1:18" s="270" customFormat="1" ht="25.5">
      <c r="A19" s="197" t="s">
        <v>319</v>
      </c>
      <c r="B19" s="206" t="s">
        <v>320</v>
      </c>
      <c r="C19" s="199" t="s">
        <v>606</v>
      </c>
      <c r="D19" s="200"/>
      <c r="E19" s="200">
        <v>36</v>
      </c>
      <c r="F19" s="200">
        <v>24</v>
      </c>
      <c r="G19" s="200"/>
      <c r="H19" s="200"/>
      <c r="I19" s="200"/>
      <c r="J19" s="200"/>
      <c r="K19" s="200"/>
      <c r="L19" s="200">
        <v>2013</v>
      </c>
      <c r="M19" s="201">
        <v>42759</v>
      </c>
      <c r="N19" s="201">
        <v>43465</v>
      </c>
      <c r="O19" s="208">
        <f>524513.81+15057.52</f>
        <v>539571.3300000001</v>
      </c>
      <c r="P19" s="203" t="s">
        <v>308</v>
      </c>
      <c r="Q19" s="204"/>
      <c r="R19" s="205"/>
    </row>
    <row r="20" spans="1:18" s="270" customFormat="1" ht="25.5">
      <c r="A20" s="209" t="s">
        <v>321</v>
      </c>
      <c r="B20" s="206" t="s">
        <v>322</v>
      </c>
      <c r="C20" s="317" t="s">
        <v>103</v>
      </c>
      <c r="D20" s="207"/>
      <c r="E20" s="200">
        <v>18</v>
      </c>
      <c r="F20" s="200">
        <v>12</v>
      </c>
      <c r="G20" s="207"/>
      <c r="H20" s="207"/>
      <c r="I20" s="207"/>
      <c r="J20" s="207"/>
      <c r="K20" s="207"/>
      <c r="L20" s="200">
        <v>2013</v>
      </c>
      <c r="M20" s="201">
        <v>42759</v>
      </c>
      <c r="N20" s="201">
        <v>43465</v>
      </c>
      <c r="O20" s="202">
        <f>267034.12+7620.97</f>
        <v>274655.08999999997</v>
      </c>
      <c r="P20" s="203" t="s">
        <v>308</v>
      </c>
      <c r="Q20" s="210"/>
      <c r="R20" s="205"/>
    </row>
    <row r="21" spans="1:18" s="270" customFormat="1" ht="12.75">
      <c r="A21" s="209" t="s">
        <v>0</v>
      </c>
      <c r="B21" s="206" t="s">
        <v>1</v>
      </c>
      <c r="C21" s="317"/>
      <c r="D21" s="200">
        <v>61</v>
      </c>
      <c r="E21" s="200"/>
      <c r="F21" s="200"/>
      <c r="G21" s="200">
        <v>15</v>
      </c>
      <c r="H21" s="200"/>
      <c r="I21" s="200"/>
      <c r="J21" s="200"/>
      <c r="K21" s="200"/>
      <c r="L21" s="200">
        <v>2013</v>
      </c>
      <c r="M21" s="201">
        <v>42759</v>
      </c>
      <c r="N21" s="201">
        <v>43465</v>
      </c>
      <c r="O21" s="208">
        <f>1188124.18+297320.15+42552.01+11589.5</f>
        <v>1539585.84</v>
      </c>
      <c r="P21" s="203" t="s">
        <v>308</v>
      </c>
      <c r="Q21" s="204"/>
      <c r="R21" s="205"/>
    </row>
    <row r="22" spans="1:18" s="270" customFormat="1" ht="12.75">
      <c r="A22" s="197" t="s">
        <v>2</v>
      </c>
      <c r="B22" s="206" t="s">
        <v>3</v>
      </c>
      <c r="C22" s="199" t="s">
        <v>155</v>
      </c>
      <c r="D22" s="200">
        <v>63</v>
      </c>
      <c r="E22" s="200"/>
      <c r="F22" s="200"/>
      <c r="G22" s="200"/>
      <c r="H22" s="200"/>
      <c r="I22" s="200"/>
      <c r="J22" s="200"/>
      <c r="K22" s="200"/>
      <c r="L22" s="200">
        <v>2013</v>
      </c>
      <c r="M22" s="201">
        <v>39224</v>
      </c>
      <c r="N22" s="201">
        <v>43465</v>
      </c>
      <c r="O22" s="202">
        <f>1375340.42+314932.95+47760.82+6340.63+95509</f>
        <v>1839883.8199999998</v>
      </c>
      <c r="P22" s="203" t="s">
        <v>308</v>
      </c>
      <c r="Q22" s="204"/>
      <c r="R22" s="205"/>
    </row>
    <row r="23" spans="1:18" s="270" customFormat="1" ht="38.25">
      <c r="A23" s="197" t="s">
        <v>4</v>
      </c>
      <c r="B23" s="206" t="s">
        <v>5</v>
      </c>
      <c r="C23" s="199" t="s">
        <v>6</v>
      </c>
      <c r="D23" s="200">
        <v>125</v>
      </c>
      <c r="E23" s="200"/>
      <c r="F23" s="200"/>
      <c r="G23" s="200">
        <v>15</v>
      </c>
      <c r="H23" s="200"/>
      <c r="I23" s="200"/>
      <c r="J23" s="200"/>
      <c r="K23" s="200"/>
      <c r="L23" s="200">
        <v>2013</v>
      </c>
      <c r="M23" s="201">
        <v>42759</v>
      </c>
      <c r="N23" s="201">
        <v>43465</v>
      </c>
      <c r="O23" s="202">
        <f>2468286+385522.67+87366.86+12061.39</f>
        <v>2953236.92</v>
      </c>
      <c r="P23" s="203" t="s">
        <v>308</v>
      </c>
      <c r="Q23" s="204"/>
      <c r="R23" s="205"/>
    </row>
    <row r="24" spans="1:18" s="270" customFormat="1" ht="12.75">
      <c r="A24" s="316" t="s">
        <v>7</v>
      </c>
      <c r="B24" s="206" t="s">
        <v>8</v>
      </c>
      <c r="C24" s="199" t="s">
        <v>123</v>
      </c>
      <c r="D24" s="200">
        <v>58</v>
      </c>
      <c r="E24" s="200">
        <v>18</v>
      </c>
      <c r="F24" s="200">
        <v>0</v>
      </c>
      <c r="G24" s="200">
        <v>30</v>
      </c>
      <c r="H24" s="200"/>
      <c r="I24" s="200">
        <v>24</v>
      </c>
      <c r="J24" s="200"/>
      <c r="K24" s="200"/>
      <c r="L24" s="200">
        <v>2013</v>
      </c>
      <c r="M24" s="201">
        <v>41031</v>
      </c>
      <c r="N24" s="201">
        <v>44561</v>
      </c>
      <c r="O24" s="312">
        <f>1388628.7+1763315.68+317980.68+315039.57+392568.34+12061.39+11547.55+12137.23+51274.71+64265.01+11209.75+21042.09-6115.26</f>
        <v>4354955.44</v>
      </c>
      <c r="P24" s="203" t="s">
        <v>308</v>
      </c>
      <c r="Q24" s="313"/>
      <c r="R24" s="314"/>
    </row>
    <row r="25" spans="1:18" s="270" customFormat="1" ht="25.5">
      <c r="A25" s="316"/>
      <c r="B25" s="206" t="s">
        <v>9</v>
      </c>
      <c r="C25" s="199" t="s">
        <v>127</v>
      </c>
      <c r="D25" s="200">
        <v>93</v>
      </c>
      <c r="E25" s="200">
        <v>36</v>
      </c>
      <c r="F25" s="200">
        <v>24</v>
      </c>
      <c r="G25" s="200">
        <v>16</v>
      </c>
      <c r="H25" s="200"/>
      <c r="I25" s="200"/>
      <c r="J25" s="200"/>
      <c r="K25" s="200"/>
      <c r="L25" s="200">
        <v>2012</v>
      </c>
      <c r="M25" s="201">
        <v>41031</v>
      </c>
      <c r="N25" s="201">
        <v>44561</v>
      </c>
      <c r="O25" s="312"/>
      <c r="P25" s="203" t="s">
        <v>308</v>
      </c>
      <c r="Q25" s="313"/>
      <c r="R25" s="314"/>
    </row>
    <row r="26" spans="1:18" s="270" customFormat="1" ht="25.5">
      <c r="A26" s="197" t="s">
        <v>10</v>
      </c>
      <c r="B26" s="198" t="s">
        <v>11</v>
      </c>
      <c r="C26" s="211" t="s">
        <v>127</v>
      </c>
      <c r="D26" s="212"/>
      <c r="E26" s="212"/>
      <c r="F26" s="212"/>
      <c r="G26" s="212"/>
      <c r="H26" s="212"/>
      <c r="I26" s="212"/>
      <c r="J26" s="212"/>
      <c r="K26" s="212"/>
      <c r="L26" s="212"/>
      <c r="M26" s="212">
        <v>42430</v>
      </c>
      <c r="N26" s="201">
        <v>43100</v>
      </c>
      <c r="O26" s="208">
        <f>233278.68+6789.07</f>
        <v>240067.75</v>
      </c>
      <c r="P26" s="203" t="s">
        <v>308</v>
      </c>
      <c r="Q26" s="204"/>
      <c r="R26" s="205"/>
    </row>
    <row r="27" spans="1:18" s="270" customFormat="1" ht="25.5">
      <c r="A27" s="197" t="s">
        <v>12</v>
      </c>
      <c r="B27" s="206" t="s">
        <v>13</v>
      </c>
      <c r="C27" s="199" t="s">
        <v>674</v>
      </c>
      <c r="D27" s="200"/>
      <c r="E27" s="200">
        <v>40</v>
      </c>
      <c r="F27" s="200">
        <v>0</v>
      </c>
      <c r="G27" s="200"/>
      <c r="H27" s="200"/>
      <c r="I27" s="200"/>
      <c r="J27" s="200"/>
      <c r="K27" s="200"/>
      <c r="L27" s="200">
        <v>2013</v>
      </c>
      <c r="M27" s="201">
        <v>41667</v>
      </c>
      <c r="N27" s="201">
        <v>45291</v>
      </c>
      <c r="O27" s="202">
        <f>355553.31+10207.19</f>
        <v>365760.5</v>
      </c>
      <c r="P27" s="203" t="s">
        <v>308</v>
      </c>
      <c r="Q27" s="204"/>
      <c r="R27" s="205"/>
    </row>
    <row r="28" spans="1:18" s="270" customFormat="1" ht="12.75">
      <c r="A28" s="197" t="s">
        <v>14</v>
      </c>
      <c r="B28" s="206" t="s">
        <v>15</v>
      </c>
      <c r="C28" s="199" t="s">
        <v>110</v>
      </c>
      <c r="D28" s="200">
        <v>82</v>
      </c>
      <c r="E28" s="200"/>
      <c r="F28" s="200"/>
      <c r="G28" s="200"/>
      <c r="H28" s="200"/>
      <c r="I28" s="200"/>
      <c r="J28" s="200"/>
      <c r="K28" s="200"/>
      <c r="L28" s="200">
        <v>2013</v>
      </c>
      <c r="M28" s="201">
        <v>42759</v>
      </c>
      <c r="N28" s="201">
        <v>43465</v>
      </c>
      <c r="O28" s="202">
        <f>1514105.17+55627.95</f>
        <v>1569733.1199999999</v>
      </c>
      <c r="P28" s="203" t="s">
        <v>308</v>
      </c>
      <c r="Q28" s="204"/>
      <c r="R28" s="205"/>
    </row>
    <row r="29" spans="1:18" s="270" customFormat="1" ht="25.5">
      <c r="A29" s="197" t="s">
        <v>16</v>
      </c>
      <c r="B29" s="206" t="s">
        <v>17</v>
      </c>
      <c r="C29" s="199" t="s">
        <v>110</v>
      </c>
      <c r="D29" s="200">
        <v>50</v>
      </c>
      <c r="E29" s="200"/>
      <c r="F29" s="200"/>
      <c r="G29" s="200"/>
      <c r="H29" s="200"/>
      <c r="I29" s="200"/>
      <c r="J29" s="200"/>
      <c r="K29" s="200"/>
      <c r="L29" s="200">
        <v>2013</v>
      </c>
      <c r="M29" s="201">
        <v>42759</v>
      </c>
      <c r="N29" s="201">
        <v>43465</v>
      </c>
      <c r="O29" s="202">
        <f>991148.36+37252.86</f>
        <v>1028401.22</v>
      </c>
      <c r="P29" s="203" t="s">
        <v>308</v>
      </c>
      <c r="Q29" s="204"/>
      <c r="R29" s="205"/>
    </row>
    <row r="30" spans="1:18" s="270" customFormat="1" ht="12.75">
      <c r="A30" s="209" t="s">
        <v>18</v>
      </c>
      <c r="B30" s="213" t="s">
        <v>19</v>
      </c>
      <c r="C30" s="199" t="s">
        <v>110</v>
      </c>
      <c r="D30" s="200">
        <v>32</v>
      </c>
      <c r="E30" s="200"/>
      <c r="F30" s="200"/>
      <c r="G30" s="200"/>
      <c r="H30" s="200"/>
      <c r="I30" s="200"/>
      <c r="J30" s="200">
        <v>68</v>
      </c>
      <c r="K30" s="200">
        <v>20</v>
      </c>
      <c r="L30" s="200">
        <v>2013</v>
      </c>
      <c r="M30" s="201">
        <v>42759</v>
      </c>
      <c r="N30" s="201">
        <v>43465</v>
      </c>
      <c r="O30" s="202">
        <f>673637.85+2469389+912120.32+23099.76+20369.07+67281.16+116624</f>
        <v>4282521.16</v>
      </c>
      <c r="P30" s="203" t="s">
        <v>308</v>
      </c>
      <c r="Q30" s="204"/>
      <c r="R30" s="205"/>
    </row>
    <row r="31" spans="1:18" s="270" customFormat="1" ht="12.75">
      <c r="A31" s="209"/>
      <c r="B31" s="213"/>
      <c r="C31" s="199" t="s">
        <v>127</v>
      </c>
      <c r="D31" s="200"/>
      <c r="E31" s="200"/>
      <c r="F31" s="200"/>
      <c r="G31" s="200"/>
      <c r="H31" s="200"/>
      <c r="I31" s="200"/>
      <c r="J31" s="200"/>
      <c r="K31" s="200"/>
      <c r="L31" s="200"/>
      <c r="M31" s="201">
        <v>42759</v>
      </c>
      <c r="N31" s="201">
        <v>43465</v>
      </c>
      <c r="O31" s="202">
        <f>980910.44+33164.98</f>
        <v>1014075.4199999999</v>
      </c>
      <c r="P31" s="203" t="s">
        <v>308</v>
      </c>
      <c r="Q31" s="204"/>
      <c r="R31" s="205"/>
    </row>
    <row r="32" spans="1:18" s="270" customFormat="1" ht="25.5">
      <c r="A32" s="197" t="s">
        <v>20</v>
      </c>
      <c r="B32" s="206" t="s">
        <v>21</v>
      </c>
      <c r="C32" s="199" t="s">
        <v>109</v>
      </c>
      <c r="D32" s="207"/>
      <c r="E32" s="200">
        <v>20</v>
      </c>
      <c r="F32" s="200">
        <v>0</v>
      </c>
      <c r="G32" s="207"/>
      <c r="H32" s="207"/>
      <c r="I32" s="207"/>
      <c r="J32" s="207"/>
      <c r="K32" s="207"/>
      <c r="L32" s="200">
        <v>2013</v>
      </c>
      <c r="M32" s="201">
        <v>42759</v>
      </c>
      <c r="N32" s="201">
        <v>43465</v>
      </c>
      <c r="O32" s="202">
        <f>174281.48+5225.02</f>
        <v>179506.5</v>
      </c>
      <c r="P32" s="203" t="s">
        <v>308</v>
      </c>
      <c r="Q32" s="204"/>
      <c r="R32" s="205"/>
    </row>
    <row r="33" spans="1:18" s="270" customFormat="1" ht="25.5">
      <c r="A33" s="197" t="s">
        <v>22</v>
      </c>
      <c r="B33" s="206" t="s">
        <v>23</v>
      </c>
      <c r="C33" s="199" t="s">
        <v>113</v>
      </c>
      <c r="D33" s="200"/>
      <c r="E33" s="200">
        <v>7</v>
      </c>
      <c r="F33" s="200">
        <v>0</v>
      </c>
      <c r="G33" s="200"/>
      <c r="H33" s="200"/>
      <c r="I33" s="200"/>
      <c r="J33" s="200"/>
      <c r="K33" s="200"/>
      <c r="L33" s="200">
        <v>2011</v>
      </c>
      <c r="M33" s="201">
        <v>41690</v>
      </c>
      <c r="N33" s="201">
        <v>45291</v>
      </c>
      <c r="O33" s="202">
        <f>116751.73+3056.23</f>
        <v>119807.95999999999</v>
      </c>
      <c r="P33" s="203" t="s">
        <v>308</v>
      </c>
      <c r="Q33" s="204"/>
      <c r="R33" s="205"/>
    </row>
    <row r="34" spans="1:18" s="270" customFormat="1" ht="15" customHeight="1">
      <c r="A34" s="197" t="s">
        <v>24</v>
      </c>
      <c r="B34" s="206" t="s">
        <v>25</v>
      </c>
      <c r="C34" s="199" t="s">
        <v>114</v>
      </c>
      <c r="D34" s="200"/>
      <c r="E34" s="200">
        <v>20</v>
      </c>
      <c r="F34" s="200">
        <v>0</v>
      </c>
      <c r="G34" s="200"/>
      <c r="H34" s="200"/>
      <c r="I34" s="200"/>
      <c r="J34" s="200"/>
      <c r="K34" s="200"/>
      <c r="L34" s="200">
        <v>2013</v>
      </c>
      <c r="M34" s="201">
        <v>42759</v>
      </c>
      <c r="N34" s="201">
        <v>43465</v>
      </c>
      <c r="O34" s="202">
        <f>203099.86+5774.51</f>
        <v>208874.37</v>
      </c>
      <c r="P34" s="203" t="s">
        <v>308</v>
      </c>
      <c r="Q34" s="204"/>
      <c r="R34" s="205"/>
    </row>
    <row r="35" spans="1:18" s="270" customFormat="1" ht="12.75">
      <c r="A35" s="197" t="s">
        <v>26</v>
      </c>
      <c r="B35" s="206" t="s">
        <v>27</v>
      </c>
      <c r="C35" s="199" t="s">
        <v>156</v>
      </c>
      <c r="D35" s="200"/>
      <c r="E35" s="200">
        <v>19</v>
      </c>
      <c r="F35" s="200">
        <v>10</v>
      </c>
      <c r="G35" s="200"/>
      <c r="H35" s="200"/>
      <c r="I35" s="200"/>
      <c r="J35" s="200"/>
      <c r="K35" s="200"/>
      <c r="L35" s="200">
        <v>2013</v>
      </c>
      <c r="M35" s="201">
        <v>42759</v>
      </c>
      <c r="N35" s="201">
        <v>43465</v>
      </c>
      <c r="O35" s="202">
        <f>230618.57+6887.66</f>
        <v>237506.23</v>
      </c>
      <c r="P35" s="203" t="s">
        <v>308</v>
      </c>
      <c r="Q35" s="204"/>
      <c r="R35" s="205"/>
    </row>
    <row r="36" spans="1:18" s="270" customFormat="1" ht="25.5">
      <c r="A36" s="197" t="s">
        <v>28</v>
      </c>
      <c r="B36" s="206" t="s">
        <v>323</v>
      </c>
      <c r="C36" s="199" t="s">
        <v>6</v>
      </c>
      <c r="D36" s="200"/>
      <c r="E36" s="200">
        <v>25</v>
      </c>
      <c r="F36" s="200">
        <v>0</v>
      </c>
      <c r="G36" s="200"/>
      <c r="H36" s="200"/>
      <c r="I36" s="200"/>
      <c r="J36" s="200"/>
      <c r="K36" s="200"/>
      <c r="L36" s="200">
        <v>2013</v>
      </c>
      <c r="M36" s="201">
        <v>40102</v>
      </c>
      <c r="N36" s="201">
        <v>43465</v>
      </c>
      <c r="O36" s="202">
        <f>348352.01+9725.16</f>
        <v>358077.17</v>
      </c>
      <c r="P36" s="203" t="s">
        <v>308</v>
      </c>
      <c r="Q36" s="204"/>
      <c r="R36" s="205"/>
    </row>
    <row r="37" spans="1:18" s="270" customFormat="1" ht="25.5">
      <c r="A37" s="197" t="s">
        <v>324</v>
      </c>
      <c r="B37" s="206" t="s">
        <v>325</v>
      </c>
      <c r="C37" s="199" t="s">
        <v>123</v>
      </c>
      <c r="D37" s="200">
        <v>51</v>
      </c>
      <c r="E37" s="200"/>
      <c r="F37" s="200"/>
      <c r="G37" s="200"/>
      <c r="H37" s="200"/>
      <c r="I37" s="200"/>
      <c r="J37" s="200"/>
      <c r="K37" s="200"/>
      <c r="L37" s="200">
        <v>2013</v>
      </c>
      <c r="M37" s="201">
        <v>42759</v>
      </c>
      <c r="N37" s="201">
        <v>43465</v>
      </c>
      <c r="O37" s="202">
        <f>980072.45+35152.7</f>
        <v>1015225.1499999999</v>
      </c>
      <c r="P37" s="203" t="s">
        <v>308</v>
      </c>
      <c r="Q37" s="204"/>
      <c r="R37" s="205"/>
    </row>
    <row r="38" spans="1:18" s="270" customFormat="1" ht="12.75">
      <c r="A38" s="197" t="s">
        <v>326</v>
      </c>
      <c r="B38" s="206" t="s">
        <v>327</v>
      </c>
      <c r="C38" s="199" t="s">
        <v>328</v>
      </c>
      <c r="D38" s="200">
        <v>49</v>
      </c>
      <c r="E38" s="200"/>
      <c r="F38" s="200"/>
      <c r="G38" s="200"/>
      <c r="H38" s="200"/>
      <c r="I38" s="200"/>
      <c r="J38" s="200"/>
      <c r="K38" s="200"/>
      <c r="L38" s="200">
        <v>2013</v>
      </c>
      <c r="M38" s="201">
        <v>42759</v>
      </c>
      <c r="N38" s="201">
        <v>43465</v>
      </c>
      <c r="O38" s="202">
        <f>946114.06+34278.2</f>
        <v>980392.26</v>
      </c>
      <c r="P38" s="203" t="s">
        <v>308</v>
      </c>
      <c r="Q38" s="204"/>
      <c r="R38" s="205"/>
    </row>
    <row r="39" spans="1:18" s="270" customFormat="1" ht="12.75">
      <c r="A39" s="316" t="s">
        <v>329</v>
      </c>
      <c r="B39" s="206" t="s">
        <v>330</v>
      </c>
      <c r="C39" s="199" t="s">
        <v>110</v>
      </c>
      <c r="D39" s="200"/>
      <c r="E39" s="200">
        <v>25</v>
      </c>
      <c r="F39" s="200">
        <v>0</v>
      </c>
      <c r="G39" s="200"/>
      <c r="H39" s="200"/>
      <c r="I39" s="200"/>
      <c r="J39" s="200"/>
      <c r="K39" s="200"/>
      <c r="L39" s="200">
        <v>2013</v>
      </c>
      <c r="M39" s="201">
        <v>42031</v>
      </c>
      <c r="N39" s="201">
        <v>45657</v>
      </c>
      <c r="O39" s="312">
        <f>1477593.87+283533.34+284308.12+403783.29+11359.23+52683.5+8340.57+11231.06+8389.26+191165</f>
        <v>2732387.2399999998</v>
      </c>
      <c r="P39" s="203" t="s">
        <v>308</v>
      </c>
      <c r="Q39" s="204"/>
      <c r="R39" s="205"/>
    </row>
    <row r="40" spans="1:18" s="270" customFormat="1" ht="12.75">
      <c r="A40" s="316"/>
      <c r="B40" s="206" t="s">
        <v>331</v>
      </c>
      <c r="C40" s="199" t="s">
        <v>6</v>
      </c>
      <c r="D40" s="200">
        <v>77</v>
      </c>
      <c r="E40" s="200">
        <v>25</v>
      </c>
      <c r="F40" s="200">
        <v>12</v>
      </c>
      <c r="G40" s="200">
        <v>12</v>
      </c>
      <c r="H40" s="200"/>
      <c r="I40" s="200"/>
      <c r="J40" s="200"/>
      <c r="K40" s="200"/>
      <c r="L40" s="200">
        <v>2013</v>
      </c>
      <c r="M40" s="201">
        <v>42031</v>
      </c>
      <c r="N40" s="201">
        <v>45657</v>
      </c>
      <c r="O40" s="312"/>
      <c r="P40" s="203" t="s">
        <v>308</v>
      </c>
      <c r="Q40" s="204"/>
      <c r="R40" s="205"/>
    </row>
    <row r="41" spans="1:18" s="270" customFormat="1" ht="12.75">
      <c r="A41" s="197" t="s">
        <v>332</v>
      </c>
      <c r="B41" s="206" t="s">
        <v>333</v>
      </c>
      <c r="C41" s="199" t="s">
        <v>110</v>
      </c>
      <c r="D41" s="200">
        <v>51</v>
      </c>
      <c r="E41" s="200">
        <v>35</v>
      </c>
      <c r="F41" s="200">
        <v>0</v>
      </c>
      <c r="G41" s="200">
        <v>22</v>
      </c>
      <c r="H41" s="200"/>
      <c r="I41" s="200"/>
      <c r="J41" s="200"/>
      <c r="K41" s="200"/>
      <c r="L41" s="200">
        <v>2013</v>
      </c>
      <c r="M41" s="201">
        <v>42031</v>
      </c>
      <c r="N41" s="201">
        <v>45657</v>
      </c>
      <c r="O41" s="202">
        <f>866717.63+480495.53+381620+41294.54+16883.52+10945.77+61776</f>
        <v>1859732.9900000002</v>
      </c>
      <c r="P41" s="203" t="s">
        <v>308</v>
      </c>
      <c r="Q41" s="204"/>
      <c r="R41" s="205"/>
    </row>
    <row r="42" spans="1:18" s="270" customFormat="1" ht="12.75">
      <c r="A42" s="214" t="s">
        <v>334</v>
      </c>
      <c r="B42" s="198" t="s">
        <v>335</v>
      </c>
      <c r="C42" s="199" t="s">
        <v>673</v>
      </c>
      <c r="D42" s="200"/>
      <c r="E42" s="200"/>
      <c r="F42" s="200"/>
      <c r="G42" s="200"/>
      <c r="H42" s="200"/>
      <c r="I42" s="200"/>
      <c r="J42" s="200"/>
      <c r="K42" s="200"/>
      <c r="L42" s="200"/>
      <c r="M42" s="201">
        <v>42759</v>
      </c>
      <c r="N42" s="201">
        <v>43465</v>
      </c>
      <c r="O42" s="215">
        <f>822586.48+31415.59</f>
        <v>854002.07</v>
      </c>
      <c r="P42" s="203" t="s">
        <v>308</v>
      </c>
      <c r="Q42" s="204"/>
      <c r="R42" s="205"/>
    </row>
    <row r="43" spans="1:18" s="270" customFormat="1" ht="12.75">
      <c r="A43" s="216"/>
      <c r="B43" s="206" t="s">
        <v>336</v>
      </c>
      <c r="C43" s="199" t="s">
        <v>337</v>
      </c>
      <c r="D43" s="200">
        <v>66</v>
      </c>
      <c r="E43" s="200"/>
      <c r="F43" s="200"/>
      <c r="G43" s="200">
        <v>9</v>
      </c>
      <c r="H43" s="200"/>
      <c r="I43" s="200"/>
      <c r="J43" s="200"/>
      <c r="K43" s="200"/>
      <c r="L43" s="200">
        <v>2013</v>
      </c>
      <c r="M43" s="201">
        <v>42759</v>
      </c>
      <c r="N43" s="201">
        <v>43465</v>
      </c>
      <c r="O43" s="202">
        <f>1196852.63+199201.21+3921.91+46237.39</f>
        <v>1446213.1399999997</v>
      </c>
      <c r="P43" s="203" t="s">
        <v>308</v>
      </c>
      <c r="Q43" s="204"/>
      <c r="R43" s="205"/>
    </row>
    <row r="44" spans="1:18" s="270" customFormat="1" ht="12.75">
      <c r="A44" s="216"/>
      <c r="B44" s="206" t="s">
        <v>338</v>
      </c>
      <c r="C44" s="199" t="s">
        <v>110</v>
      </c>
      <c r="D44" s="200"/>
      <c r="E44" s="200">
        <v>30</v>
      </c>
      <c r="F44" s="200">
        <v>18</v>
      </c>
      <c r="G44" s="200"/>
      <c r="H44" s="200"/>
      <c r="I44" s="200"/>
      <c r="J44" s="200"/>
      <c r="K44" s="200"/>
      <c r="L44" s="200">
        <v>2013</v>
      </c>
      <c r="M44" s="201">
        <v>42759</v>
      </c>
      <c r="N44" s="201">
        <v>43465</v>
      </c>
      <c r="O44" s="202">
        <f>441230.25+12422.15</f>
        <v>453652.4</v>
      </c>
      <c r="P44" s="203" t="s">
        <v>308</v>
      </c>
      <c r="Q44" s="204"/>
      <c r="R44" s="205"/>
    </row>
    <row r="45" spans="1:18" s="292" customFormat="1" ht="42" customHeight="1">
      <c r="A45" s="217"/>
      <c r="B45" s="206" t="s">
        <v>339</v>
      </c>
      <c r="C45" s="199" t="s">
        <v>110</v>
      </c>
      <c r="D45" s="200">
        <v>62</v>
      </c>
      <c r="E45" s="200"/>
      <c r="F45" s="200"/>
      <c r="G45" s="200"/>
      <c r="H45" s="200"/>
      <c r="I45" s="200"/>
      <c r="J45" s="200"/>
      <c r="K45" s="200"/>
      <c r="L45" s="200">
        <v>2013</v>
      </c>
      <c r="M45" s="201">
        <v>42759</v>
      </c>
      <c r="N45" s="201">
        <v>43465</v>
      </c>
      <c r="O45" s="202">
        <f>1269250.74+44293</f>
        <v>1313543.74</v>
      </c>
      <c r="P45" s="203" t="s">
        <v>308</v>
      </c>
      <c r="Q45" s="204"/>
      <c r="R45" s="205"/>
    </row>
    <row r="46" spans="1:18" s="270" customFormat="1" ht="24" customHeight="1">
      <c r="A46" s="216"/>
      <c r="B46" s="206" t="s">
        <v>340</v>
      </c>
      <c r="C46" s="199" t="s">
        <v>110</v>
      </c>
      <c r="D46" s="200"/>
      <c r="E46" s="200"/>
      <c r="F46" s="200"/>
      <c r="G46" s="200"/>
      <c r="H46" s="200"/>
      <c r="I46" s="200"/>
      <c r="J46" s="200"/>
      <c r="K46" s="200"/>
      <c r="L46" s="200"/>
      <c r="M46" s="201">
        <v>42759</v>
      </c>
      <c r="N46" s="201">
        <v>43465</v>
      </c>
      <c r="O46" s="218">
        <f>65409.01+1950.4</f>
        <v>67359.41</v>
      </c>
      <c r="P46" s="203"/>
      <c r="Q46" s="204"/>
      <c r="R46" s="205"/>
    </row>
    <row r="47" spans="1:18" s="270" customFormat="1" ht="12.75">
      <c r="A47" s="214" t="s">
        <v>334</v>
      </c>
      <c r="B47" s="198" t="s">
        <v>341</v>
      </c>
      <c r="C47" s="199" t="s">
        <v>99</v>
      </c>
      <c r="D47" s="200">
        <v>67</v>
      </c>
      <c r="E47" s="200">
        <v>0</v>
      </c>
      <c r="F47" s="200">
        <v>0</v>
      </c>
      <c r="G47" s="200">
        <v>30</v>
      </c>
      <c r="H47" s="200"/>
      <c r="I47" s="200"/>
      <c r="J47" s="200"/>
      <c r="K47" s="200"/>
      <c r="L47" s="200">
        <v>2013</v>
      </c>
      <c r="M47" s="201">
        <v>39987</v>
      </c>
      <c r="N47" s="201">
        <v>43465</v>
      </c>
      <c r="O47" s="218">
        <f>1371697.21+65409.01+899519.19+579414.2+60034.94+23054.38+33774.97</f>
        <v>3032903.9000000004</v>
      </c>
      <c r="P47" s="203" t="s">
        <v>308</v>
      </c>
      <c r="Q47" s="204"/>
      <c r="R47" s="205"/>
    </row>
    <row r="48" spans="1:18" s="270" customFormat="1" ht="12.75">
      <c r="A48" s="217"/>
      <c r="B48" s="206" t="s">
        <v>342</v>
      </c>
      <c r="C48" s="199" t="s">
        <v>127</v>
      </c>
      <c r="D48" s="200">
        <v>48</v>
      </c>
      <c r="E48" s="200"/>
      <c r="F48" s="200"/>
      <c r="G48" s="200"/>
      <c r="H48" s="200"/>
      <c r="I48" s="200"/>
      <c r="J48" s="200"/>
      <c r="K48" s="200"/>
      <c r="L48" s="200">
        <v>2013</v>
      </c>
      <c r="M48" s="201">
        <v>40603</v>
      </c>
      <c r="N48" s="201">
        <v>44196</v>
      </c>
      <c r="O48" s="219"/>
      <c r="P48" s="203" t="s">
        <v>308</v>
      </c>
      <c r="Q48" s="204"/>
      <c r="R48" s="205"/>
    </row>
    <row r="49" spans="1:18" s="270" customFormat="1" ht="12.75">
      <c r="A49" s="197" t="s">
        <v>343</v>
      </c>
      <c r="B49" s="198" t="s">
        <v>344</v>
      </c>
      <c r="C49" s="199" t="s">
        <v>123</v>
      </c>
      <c r="D49" s="200"/>
      <c r="E49" s="200">
        <v>28</v>
      </c>
      <c r="F49" s="200">
        <v>22</v>
      </c>
      <c r="G49" s="200"/>
      <c r="H49" s="200"/>
      <c r="I49" s="200"/>
      <c r="J49" s="200"/>
      <c r="K49" s="200"/>
      <c r="L49" s="200">
        <v>2013</v>
      </c>
      <c r="M49" s="201">
        <v>42759</v>
      </c>
      <c r="N49" s="201">
        <v>43465</v>
      </c>
      <c r="O49" s="202">
        <f>438519.1+35152.7+12414.81</f>
        <v>486086.61</v>
      </c>
      <c r="P49" s="203" t="s">
        <v>308</v>
      </c>
      <c r="Q49" s="204"/>
      <c r="R49" s="205"/>
    </row>
    <row r="50" spans="1:18" s="270" customFormat="1" ht="51">
      <c r="A50" s="220" t="s">
        <v>345</v>
      </c>
      <c r="B50" s="221" t="s">
        <v>346</v>
      </c>
      <c r="C50" s="222" t="s">
        <v>180</v>
      </c>
      <c r="D50" s="212"/>
      <c r="E50" s="212"/>
      <c r="F50" s="212"/>
      <c r="G50" s="212"/>
      <c r="H50" s="212"/>
      <c r="I50" s="212"/>
      <c r="J50" s="212"/>
      <c r="K50" s="212"/>
      <c r="L50" s="212"/>
      <c r="M50" s="212">
        <v>41282</v>
      </c>
      <c r="N50" s="212">
        <v>44926</v>
      </c>
      <c r="O50" s="215">
        <v>35220.6</v>
      </c>
      <c r="P50" s="223"/>
      <c r="Q50" s="200" t="s">
        <v>308</v>
      </c>
      <c r="R50" s="224"/>
    </row>
    <row r="51" spans="1:18" s="270" customFormat="1" ht="51">
      <c r="A51" s="197" t="s">
        <v>347</v>
      </c>
      <c r="B51" s="206" t="s">
        <v>348</v>
      </c>
      <c r="C51" s="199" t="s">
        <v>121</v>
      </c>
      <c r="D51" s="200">
        <v>79</v>
      </c>
      <c r="E51" s="200">
        <v>60</v>
      </c>
      <c r="F51" s="200">
        <v>30</v>
      </c>
      <c r="G51" s="200">
        <v>32</v>
      </c>
      <c r="H51" s="200"/>
      <c r="I51" s="200"/>
      <c r="J51" s="200"/>
      <c r="K51" s="200"/>
      <c r="L51" s="200">
        <v>2012</v>
      </c>
      <c r="M51" s="201">
        <v>42759</v>
      </c>
      <c r="N51" s="201">
        <v>43465</v>
      </c>
      <c r="O51" s="202">
        <f>1513004.76+672971.25+837661.46+23555.96+54798.83+25207.92</f>
        <v>3127200.1799999997</v>
      </c>
      <c r="P51" s="203" t="s">
        <v>308</v>
      </c>
      <c r="Q51" s="204"/>
      <c r="R51" s="205"/>
    </row>
    <row r="52" spans="1:18" s="270" customFormat="1" ht="25.5">
      <c r="A52" s="197" t="s">
        <v>349</v>
      </c>
      <c r="B52" s="206" t="s">
        <v>350</v>
      </c>
      <c r="C52" s="199" t="s">
        <v>110</v>
      </c>
      <c r="D52" s="200"/>
      <c r="E52" s="200">
        <v>60</v>
      </c>
      <c r="F52" s="200">
        <v>40</v>
      </c>
      <c r="G52" s="200"/>
      <c r="H52" s="200"/>
      <c r="I52" s="200"/>
      <c r="J52" s="200"/>
      <c r="K52" s="200"/>
      <c r="L52" s="200">
        <v>2013</v>
      </c>
      <c r="M52" s="201">
        <v>40022</v>
      </c>
      <c r="N52" s="201">
        <v>43465</v>
      </c>
      <c r="O52" s="202">
        <f>906924.61+26196.18</f>
        <v>933120.79</v>
      </c>
      <c r="P52" s="203" t="s">
        <v>308</v>
      </c>
      <c r="Q52" s="204"/>
      <c r="R52" s="205"/>
    </row>
    <row r="53" spans="1:18" s="270" customFormat="1" ht="25.5">
      <c r="A53" s="197" t="s">
        <v>351</v>
      </c>
      <c r="B53" s="206" t="s">
        <v>352</v>
      </c>
      <c r="C53" s="199" t="s">
        <v>593</v>
      </c>
      <c r="D53" s="200">
        <v>104</v>
      </c>
      <c r="E53" s="200"/>
      <c r="F53" s="200"/>
      <c r="G53" s="200"/>
      <c r="H53" s="200"/>
      <c r="I53" s="200"/>
      <c r="J53" s="200"/>
      <c r="K53" s="200"/>
      <c r="L53" s="200">
        <v>2013</v>
      </c>
      <c r="M53" s="201">
        <v>42759</v>
      </c>
      <c r="N53" s="201">
        <v>43465</v>
      </c>
      <c r="O53" s="202">
        <f>1920418.81+71600.17</f>
        <v>1992018.98</v>
      </c>
      <c r="P53" s="203" t="s">
        <v>308</v>
      </c>
      <c r="Q53" s="204"/>
      <c r="R53" s="205"/>
    </row>
    <row r="54" spans="1:18" s="270" customFormat="1" ht="25.5">
      <c r="A54" s="197" t="s">
        <v>353</v>
      </c>
      <c r="B54" s="206" t="s">
        <v>354</v>
      </c>
      <c r="C54" s="199" t="s">
        <v>125</v>
      </c>
      <c r="D54" s="200"/>
      <c r="E54" s="200">
        <v>16</v>
      </c>
      <c r="F54" s="200">
        <v>16</v>
      </c>
      <c r="G54" s="200"/>
      <c r="H54" s="200"/>
      <c r="I54" s="200"/>
      <c r="J54" s="200"/>
      <c r="K54" s="200"/>
      <c r="L54" s="200">
        <v>2013</v>
      </c>
      <c r="M54" s="201">
        <v>42759</v>
      </c>
      <c r="N54" s="201">
        <v>43465</v>
      </c>
      <c r="O54" s="202">
        <f>265978.91+7632</f>
        <v>273610.91</v>
      </c>
      <c r="P54" s="203" t="s">
        <v>308</v>
      </c>
      <c r="Q54" s="204"/>
      <c r="R54" s="205"/>
    </row>
    <row r="55" spans="1:18" s="270" customFormat="1" ht="25.5">
      <c r="A55" s="197" t="s">
        <v>355</v>
      </c>
      <c r="B55" s="206" t="s">
        <v>356</v>
      </c>
      <c r="C55" s="199" t="s">
        <v>127</v>
      </c>
      <c r="D55" s="200">
        <v>68</v>
      </c>
      <c r="E55" s="200">
        <v>15</v>
      </c>
      <c r="F55" s="200">
        <v>15</v>
      </c>
      <c r="G55" s="200">
        <v>0</v>
      </c>
      <c r="H55" s="200"/>
      <c r="I55" s="200"/>
      <c r="J55" s="200"/>
      <c r="K55" s="200"/>
      <c r="L55" s="200">
        <v>2013</v>
      </c>
      <c r="M55" s="201">
        <v>42759</v>
      </c>
      <c r="N55" s="201">
        <v>43465</v>
      </c>
      <c r="O55" s="202">
        <f>1432475.29+212374.05+6038.49+46184</f>
        <v>1697071.83</v>
      </c>
      <c r="P55" s="203" t="s">
        <v>308</v>
      </c>
      <c r="Q55" s="204"/>
      <c r="R55" s="205"/>
    </row>
    <row r="56" spans="1:18" s="270" customFormat="1" ht="36" customHeight="1">
      <c r="A56" s="197" t="s">
        <v>357</v>
      </c>
      <c r="B56" s="206" t="s">
        <v>358</v>
      </c>
      <c r="C56" s="199" t="s">
        <v>160</v>
      </c>
      <c r="D56" s="200">
        <v>67</v>
      </c>
      <c r="E56" s="200"/>
      <c r="F56" s="200"/>
      <c r="G56" s="200">
        <v>13</v>
      </c>
      <c r="H56" s="200"/>
      <c r="I56" s="200"/>
      <c r="J56" s="200"/>
      <c r="K56" s="200"/>
      <c r="L56" s="200">
        <v>2013</v>
      </c>
      <c r="M56" s="201">
        <v>42759</v>
      </c>
      <c r="N56" s="201">
        <v>43465</v>
      </c>
      <c r="O56" s="202">
        <f>1430053.55+301231.37+10290.59+50900.08</f>
        <v>1792475.59</v>
      </c>
      <c r="P56" s="203" t="s">
        <v>308</v>
      </c>
      <c r="Q56" s="204"/>
      <c r="R56" s="205"/>
    </row>
    <row r="57" spans="1:18" s="270" customFormat="1" ht="25.5">
      <c r="A57" s="197" t="s">
        <v>359</v>
      </c>
      <c r="B57" s="206" t="s">
        <v>360</v>
      </c>
      <c r="C57" s="199" t="s">
        <v>361</v>
      </c>
      <c r="D57" s="200">
        <v>51</v>
      </c>
      <c r="E57" s="200">
        <v>15</v>
      </c>
      <c r="F57" s="200">
        <v>10</v>
      </c>
      <c r="G57" s="200"/>
      <c r="H57" s="200"/>
      <c r="I57" s="200"/>
      <c r="J57" s="200"/>
      <c r="K57" s="200"/>
      <c r="L57" s="200">
        <v>2013</v>
      </c>
      <c r="M57" s="201">
        <v>41686</v>
      </c>
      <c r="N57" s="201">
        <v>45291</v>
      </c>
      <c r="O57" s="202">
        <f>126606.69+57269.64+54210.47+633033.43+286348.23+271052.33+28423.51+11521.98+8931.75</f>
        <v>1477398.03</v>
      </c>
      <c r="P57" s="203" t="s">
        <v>308</v>
      </c>
      <c r="Q57" s="204"/>
      <c r="R57" s="205"/>
    </row>
    <row r="58" spans="1:18" s="270" customFormat="1" ht="25.5">
      <c r="A58" s="197" t="s">
        <v>362</v>
      </c>
      <c r="B58" s="206" t="s">
        <v>363</v>
      </c>
      <c r="C58" s="199" t="s">
        <v>337</v>
      </c>
      <c r="D58" s="200"/>
      <c r="E58" s="200">
        <v>24</v>
      </c>
      <c r="F58" s="200">
        <v>12</v>
      </c>
      <c r="G58" s="200"/>
      <c r="H58" s="200"/>
      <c r="I58" s="200"/>
      <c r="J58" s="200"/>
      <c r="K58" s="200"/>
      <c r="L58" s="200">
        <v>2013</v>
      </c>
      <c r="M58" s="201">
        <v>41667</v>
      </c>
      <c r="N58" s="201">
        <v>45291</v>
      </c>
      <c r="O58" s="202">
        <f>61452.19+10316.73</f>
        <v>71768.92</v>
      </c>
      <c r="P58" s="203" t="s">
        <v>308</v>
      </c>
      <c r="Q58" s="204"/>
      <c r="R58" s="205"/>
    </row>
    <row r="59" spans="1:18" s="270" customFormat="1" ht="12.75">
      <c r="A59" s="316" t="s">
        <v>364</v>
      </c>
      <c r="B59" s="206" t="s">
        <v>365</v>
      </c>
      <c r="C59" s="199" t="s">
        <v>110</v>
      </c>
      <c r="D59" s="200">
        <v>66</v>
      </c>
      <c r="E59" s="200">
        <v>25</v>
      </c>
      <c r="F59" s="200">
        <v>12</v>
      </c>
      <c r="G59" s="200">
        <v>42</v>
      </c>
      <c r="H59" s="200"/>
      <c r="I59" s="200"/>
      <c r="J59" s="200"/>
      <c r="K59" s="200"/>
      <c r="L59" s="200">
        <v>2013</v>
      </c>
      <c r="M59" s="315">
        <v>40680</v>
      </c>
      <c r="N59" s="315">
        <v>44196</v>
      </c>
      <c r="O59" s="312">
        <f>1243012.45+1096355.48+1137170.72+830042.46+676299.03+456766.85+368549.68+307269.38+31549.86+21990.09+37350.23+39151.44+13286.36+10414.67+8679.69-88617</f>
        <v>6189271.390000001</v>
      </c>
      <c r="P59" s="203" t="s">
        <v>308</v>
      </c>
      <c r="Q59" s="204"/>
      <c r="R59" s="205"/>
    </row>
    <row r="60" spans="1:18" s="270" customFormat="1" ht="12.75">
      <c r="A60" s="316"/>
      <c r="B60" s="206" t="s">
        <v>366</v>
      </c>
      <c r="C60" s="199" t="s">
        <v>110</v>
      </c>
      <c r="D60" s="200">
        <v>59</v>
      </c>
      <c r="E60" s="200">
        <v>40</v>
      </c>
      <c r="F60" s="200">
        <v>0</v>
      </c>
      <c r="G60" s="200">
        <v>0</v>
      </c>
      <c r="H60" s="200"/>
      <c r="I60" s="200"/>
      <c r="J60" s="200"/>
      <c r="K60" s="200"/>
      <c r="L60" s="200">
        <v>2013</v>
      </c>
      <c r="M60" s="315"/>
      <c r="N60" s="315"/>
      <c r="O60" s="312"/>
      <c r="P60" s="203" t="s">
        <v>308</v>
      </c>
      <c r="Q60" s="204"/>
      <c r="R60" s="205"/>
    </row>
    <row r="61" spans="1:18" s="270" customFormat="1" ht="12.75">
      <c r="A61" s="316"/>
      <c r="B61" s="206" t="s">
        <v>367</v>
      </c>
      <c r="C61" s="199" t="s">
        <v>682</v>
      </c>
      <c r="D61" s="200">
        <v>57</v>
      </c>
      <c r="E61" s="200">
        <v>20</v>
      </c>
      <c r="F61" s="200">
        <v>12</v>
      </c>
      <c r="G61" s="200">
        <v>28</v>
      </c>
      <c r="H61" s="200"/>
      <c r="I61" s="200"/>
      <c r="J61" s="200"/>
      <c r="K61" s="200"/>
      <c r="L61" s="200">
        <v>2013</v>
      </c>
      <c r="M61" s="315"/>
      <c r="N61" s="315"/>
      <c r="O61" s="312"/>
      <c r="P61" s="203" t="s">
        <v>308</v>
      </c>
      <c r="Q61" s="204"/>
      <c r="R61" s="205"/>
    </row>
    <row r="62" spans="1:18" s="270" customFormat="1" ht="51">
      <c r="A62" s="197" t="s">
        <v>368</v>
      </c>
      <c r="B62" s="206" t="s">
        <v>369</v>
      </c>
      <c r="C62" s="212" t="s">
        <v>136</v>
      </c>
      <c r="D62" s="212"/>
      <c r="E62" s="212"/>
      <c r="F62" s="212"/>
      <c r="G62" s="212"/>
      <c r="H62" s="212"/>
      <c r="I62" s="212"/>
      <c r="J62" s="212"/>
      <c r="K62" s="212"/>
      <c r="L62" s="212"/>
      <c r="M62" s="212">
        <v>42430</v>
      </c>
      <c r="N62" s="201">
        <v>43100</v>
      </c>
      <c r="O62" s="225">
        <f>195033.75+5385.4</f>
        <v>200419.15</v>
      </c>
      <c r="P62" s="203" t="s">
        <v>308</v>
      </c>
      <c r="Q62" s="203"/>
      <c r="R62" s="226"/>
    </row>
    <row r="63" spans="1:18" s="270" customFormat="1" ht="51">
      <c r="A63" s="197" t="s">
        <v>370</v>
      </c>
      <c r="B63" s="198" t="s">
        <v>371</v>
      </c>
      <c r="C63" s="199" t="s">
        <v>146</v>
      </c>
      <c r="D63" s="200">
        <v>32</v>
      </c>
      <c r="E63" s="200"/>
      <c r="F63" s="200"/>
      <c r="G63" s="200"/>
      <c r="H63" s="200"/>
      <c r="I63" s="200"/>
      <c r="J63" s="200"/>
      <c r="K63" s="200"/>
      <c r="L63" s="200">
        <v>2013</v>
      </c>
      <c r="M63" s="201">
        <v>42759</v>
      </c>
      <c r="N63" s="201">
        <v>43465</v>
      </c>
      <c r="O63" s="202">
        <f>575820.16+22400.17</f>
        <v>598220.3300000001</v>
      </c>
      <c r="P63" s="203" t="s">
        <v>308</v>
      </c>
      <c r="Q63" s="204"/>
      <c r="R63" s="205"/>
    </row>
    <row r="64" spans="1:18" s="270" customFormat="1" ht="25.5">
      <c r="A64" s="197" t="s">
        <v>372</v>
      </c>
      <c r="B64" s="206" t="s">
        <v>373</v>
      </c>
      <c r="C64" s="199" t="s">
        <v>138</v>
      </c>
      <c r="D64" s="200">
        <v>48</v>
      </c>
      <c r="E64" s="200"/>
      <c r="F64" s="200"/>
      <c r="G64" s="200"/>
      <c r="H64" s="200"/>
      <c r="I64" s="200"/>
      <c r="J64" s="200"/>
      <c r="K64" s="200"/>
      <c r="L64" s="200">
        <v>2013</v>
      </c>
      <c r="M64" s="201">
        <v>42759</v>
      </c>
      <c r="N64" s="201">
        <v>43465</v>
      </c>
      <c r="O64" s="202">
        <f>1027520.25+34750.78</f>
        <v>1062271.03</v>
      </c>
      <c r="P64" s="203" t="s">
        <v>308</v>
      </c>
      <c r="Q64" s="204"/>
      <c r="R64" s="205"/>
    </row>
    <row r="65" spans="1:18" s="270" customFormat="1" ht="38.25">
      <c r="A65" s="197" t="s">
        <v>374</v>
      </c>
      <c r="B65" s="206" t="s">
        <v>375</v>
      </c>
      <c r="C65" s="199" t="s">
        <v>618</v>
      </c>
      <c r="D65" s="200">
        <v>79</v>
      </c>
      <c r="E65" s="200"/>
      <c r="F65" s="200"/>
      <c r="G65" s="200">
        <v>24</v>
      </c>
      <c r="H65" s="200"/>
      <c r="I65" s="200"/>
      <c r="J65" s="200"/>
      <c r="K65" s="200"/>
      <c r="L65" s="200">
        <v>2013</v>
      </c>
      <c r="M65" s="201">
        <v>41289</v>
      </c>
      <c r="N65" s="201">
        <v>44926</v>
      </c>
      <c r="O65" s="202">
        <f>243010.33+55953.93+1215051.63+279769.68+56966.01+14243.29</f>
        <v>1864994.8699999999</v>
      </c>
      <c r="P65" s="203" t="s">
        <v>308</v>
      </c>
      <c r="Q65" s="204"/>
      <c r="R65" s="205"/>
    </row>
    <row r="66" spans="1:18" s="270" customFormat="1" ht="12.75">
      <c r="A66" s="197" t="s">
        <v>376</v>
      </c>
      <c r="B66" s="198" t="s">
        <v>377</v>
      </c>
      <c r="C66" s="199" t="s">
        <v>110</v>
      </c>
      <c r="D66" s="200"/>
      <c r="E66" s="200"/>
      <c r="F66" s="200"/>
      <c r="G66" s="200"/>
      <c r="H66" s="200"/>
      <c r="I66" s="200"/>
      <c r="J66" s="200"/>
      <c r="K66" s="200"/>
      <c r="L66" s="200"/>
      <c r="M66" s="201">
        <v>40467</v>
      </c>
      <c r="N66" s="201">
        <v>43830</v>
      </c>
      <c r="O66" s="202">
        <f>68200+8042+4466.84+3924.61</f>
        <v>84633.45</v>
      </c>
      <c r="P66" s="203" t="s">
        <v>308</v>
      </c>
      <c r="Q66" s="204"/>
      <c r="R66" s="205"/>
    </row>
    <row r="67" spans="1:18" s="270" customFormat="1" ht="25.5">
      <c r="A67" s="197" t="s">
        <v>378</v>
      </c>
      <c r="B67" s="206" t="s">
        <v>379</v>
      </c>
      <c r="C67" s="199" t="s">
        <v>667</v>
      </c>
      <c r="D67" s="200"/>
      <c r="E67" s="200">
        <v>25</v>
      </c>
      <c r="F67" s="200">
        <v>0</v>
      </c>
      <c r="G67" s="200"/>
      <c r="H67" s="200"/>
      <c r="I67" s="200"/>
      <c r="J67" s="200"/>
      <c r="K67" s="200"/>
      <c r="L67" s="200">
        <v>2013</v>
      </c>
      <c r="M67" s="201">
        <v>42759</v>
      </c>
      <c r="N67" s="201">
        <v>43465</v>
      </c>
      <c r="O67" s="202">
        <f>305851.34+8554.02</f>
        <v>314405.36000000004</v>
      </c>
      <c r="P67" s="203" t="s">
        <v>308</v>
      </c>
      <c r="Q67" s="204"/>
      <c r="R67" s="205"/>
    </row>
    <row r="68" spans="1:18" s="270" customFormat="1" ht="25.5">
      <c r="A68" s="197" t="s">
        <v>380</v>
      </c>
      <c r="B68" s="206" t="s">
        <v>381</v>
      </c>
      <c r="C68" s="199" t="s">
        <v>668</v>
      </c>
      <c r="D68" s="200"/>
      <c r="E68" s="200">
        <v>20</v>
      </c>
      <c r="F68" s="200">
        <v>9</v>
      </c>
      <c r="G68" s="200"/>
      <c r="H68" s="200"/>
      <c r="I68" s="200"/>
      <c r="J68" s="200"/>
      <c r="K68" s="200"/>
      <c r="L68" s="200">
        <v>2013</v>
      </c>
      <c r="M68" s="201">
        <v>40102</v>
      </c>
      <c r="N68" s="201">
        <v>43465</v>
      </c>
      <c r="O68" s="202">
        <f>268493.85+7711.96</f>
        <v>276205.81</v>
      </c>
      <c r="P68" s="203" t="s">
        <v>308</v>
      </c>
      <c r="Q68" s="204"/>
      <c r="R68" s="205"/>
    </row>
    <row r="69" spans="1:18" s="270" customFormat="1" ht="25.5">
      <c r="A69" s="197" t="s">
        <v>382</v>
      </c>
      <c r="B69" s="206" t="s">
        <v>383</v>
      </c>
      <c r="C69" s="199" t="s">
        <v>156</v>
      </c>
      <c r="D69" s="200">
        <v>40</v>
      </c>
      <c r="E69" s="200">
        <v>15</v>
      </c>
      <c r="F69" s="200">
        <v>15</v>
      </c>
      <c r="G69" s="200"/>
      <c r="H69" s="200"/>
      <c r="I69" s="200"/>
      <c r="J69" s="200"/>
      <c r="K69" s="200"/>
      <c r="L69" s="200">
        <v>2013</v>
      </c>
      <c r="M69" s="201">
        <v>42759</v>
      </c>
      <c r="N69" s="201">
        <v>43465</v>
      </c>
      <c r="O69" s="202">
        <f>817789.22+165482.52+4638.65+27398.23</f>
        <v>1015308.62</v>
      </c>
      <c r="P69" s="203" t="s">
        <v>308</v>
      </c>
      <c r="Q69" s="204"/>
      <c r="R69" s="205"/>
    </row>
    <row r="70" spans="1:18" s="270" customFormat="1" ht="12.75">
      <c r="A70" s="316" t="s">
        <v>384</v>
      </c>
      <c r="B70" s="206" t="s">
        <v>385</v>
      </c>
      <c r="C70" s="317" t="s">
        <v>110</v>
      </c>
      <c r="D70" s="200">
        <v>59</v>
      </c>
      <c r="E70" s="200">
        <v>30</v>
      </c>
      <c r="F70" s="200">
        <v>30</v>
      </c>
      <c r="G70" s="200">
        <v>30</v>
      </c>
      <c r="H70" s="200"/>
      <c r="I70" s="200"/>
      <c r="J70" s="200"/>
      <c r="K70" s="200"/>
      <c r="L70" s="200">
        <v>2013</v>
      </c>
      <c r="M70" s="315">
        <v>41814</v>
      </c>
      <c r="N70" s="315">
        <v>45291</v>
      </c>
      <c r="O70" s="312">
        <f>722537.63+1499031.38+397878.2+371210.59+401018.36+54359.68+15272.7+30338.2+11211.58+10729.24</f>
        <v>3513587.5600000005</v>
      </c>
      <c r="P70" s="203" t="s">
        <v>308</v>
      </c>
      <c r="Q70" s="204"/>
      <c r="R70" s="205"/>
    </row>
    <row r="71" spans="1:18" s="270" customFormat="1" ht="12.75">
      <c r="A71" s="318"/>
      <c r="B71" s="206" t="s">
        <v>386</v>
      </c>
      <c r="C71" s="317"/>
      <c r="D71" s="200">
        <v>79</v>
      </c>
      <c r="E71" s="200">
        <v>24</v>
      </c>
      <c r="F71" s="200">
        <v>14</v>
      </c>
      <c r="G71" s="200">
        <v>20</v>
      </c>
      <c r="H71" s="200"/>
      <c r="I71" s="200"/>
      <c r="J71" s="200"/>
      <c r="K71" s="200"/>
      <c r="L71" s="200">
        <v>2013</v>
      </c>
      <c r="M71" s="315"/>
      <c r="N71" s="315"/>
      <c r="O71" s="312"/>
      <c r="P71" s="203" t="s">
        <v>308</v>
      </c>
      <c r="Q71" s="204"/>
      <c r="R71" s="205"/>
    </row>
    <row r="72" spans="1:18" s="270" customFormat="1" ht="12.75">
      <c r="A72" s="197" t="s">
        <v>387</v>
      </c>
      <c r="B72" s="206" t="s">
        <v>388</v>
      </c>
      <c r="C72" s="199" t="s">
        <v>127</v>
      </c>
      <c r="D72" s="200">
        <v>46</v>
      </c>
      <c r="E72" s="200"/>
      <c r="F72" s="200"/>
      <c r="G72" s="200"/>
      <c r="H72" s="200"/>
      <c r="I72" s="200"/>
      <c r="J72" s="200"/>
      <c r="K72" s="200"/>
      <c r="L72" s="200">
        <v>2013</v>
      </c>
      <c r="M72" s="201">
        <v>42759</v>
      </c>
      <c r="N72" s="201">
        <v>43465</v>
      </c>
      <c r="O72" s="202">
        <f>980910.44</f>
        <v>980910.44</v>
      </c>
      <c r="P72" s="203" t="s">
        <v>308</v>
      </c>
      <c r="Q72" s="204"/>
      <c r="R72" s="205"/>
    </row>
    <row r="73" spans="1:18" s="270" customFormat="1" ht="12.75">
      <c r="A73" s="197" t="s">
        <v>389</v>
      </c>
      <c r="B73" s="206" t="s">
        <v>390</v>
      </c>
      <c r="C73" s="199" t="s">
        <v>681</v>
      </c>
      <c r="D73" s="200">
        <v>12</v>
      </c>
      <c r="E73" s="200"/>
      <c r="F73" s="200"/>
      <c r="G73" s="200"/>
      <c r="H73" s="200"/>
      <c r="I73" s="200"/>
      <c r="J73" s="200"/>
      <c r="K73" s="200"/>
      <c r="L73" s="200">
        <v>2013</v>
      </c>
      <c r="M73" s="201">
        <v>42759</v>
      </c>
      <c r="N73" s="201">
        <v>43465</v>
      </c>
      <c r="O73" s="202">
        <f>213936.18+228463.26+9563.91+6297.84</f>
        <v>458261.19</v>
      </c>
      <c r="P73" s="203" t="s">
        <v>308</v>
      </c>
      <c r="Q73" s="204"/>
      <c r="R73" s="205"/>
    </row>
    <row r="74" spans="1:18" s="270" customFormat="1" ht="12.75">
      <c r="A74" s="197" t="s">
        <v>391</v>
      </c>
      <c r="B74" s="206" t="s">
        <v>392</v>
      </c>
      <c r="C74" s="199" t="s">
        <v>674</v>
      </c>
      <c r="D74" s="200">
        <v>52</v>
      </c>
      <c r="E74" s="200">
        <v>30</v>
      </c>
      <c r="F74" s="200">
        <v>30</v>
      </c>
      <c r="G74" s="200">
        <v>16</v>
      </c>
      <c r="H74" s="200"/>
      <c r="I74" s="200"/>
      <c r="J74" s="200"/>
      <c r="K74" s="200"/>
      <c r="L74" s="200">
        <v>2012</v>
      </c>
      <c r="M74" s="201">
        <v>40484</v>
      </c>
      <c r="N74" s="201">
        <v>43830</v>
      </c>
      <c r="O74" s="202">
        <f>810576.74+310463.66+405740.78+12214.18+36231.14+11594.28+21220.74</f>
        <v>1608041.5199999998</v>
      </c>
      <c r="P74" s="203" t="s">
        <v>308</v>
      </c>
      <c r="Q74" s="204"/>
      <c r="R74" s="205"/>
    </row>
    <row r="75" spans="1:18" s="270" customFormat="1" ht="38.25">
      <c r="A75" s="197" t="s">
        <v>393</v>
      </c>
      <c r="B75" s="206" t="s">
        <v>394</v>
      </c>
      <c r="C75" s="206" t="s">
        <v>395</v>
      </c>
      <c r="D75" s="200"/>
      <c r="E75" s="200"/>
      <c r="F75" s="200"/>
      <c r="G75" s="200"/>
      <c r="H75" s="200"/>
      <c r="I75" s="200"/>
      <c r="J75" s="200"/>
      <c r="K75" s="200"/>
      <c r="L75" s="200"/>
      <c r="M75" s="201">
        <v>41690</v>
      </c>
      <c r="N75" s="201">
        <v>45291</v>
      </c>
      <c r="O75" s="202">
        <f>183117.93+2870.48+1712.75</f>
        <v>187701.16</v>
      </c>
      <c r="P75" s="203" t="s">
        <v>308</v>
      </c>
      <c r="Q75" s="204"/>
      <c r="R75" s="205"/>
    </row>
    <row r="76" spans="1:18" s="270" customFormat="1" ht="12.75">
      <c r="A76" s="197" t="s">
        <v>396</v>
      </c>
      <c r="B76" s="206" t="s">
        <v>397</v>
      </c>
      <c r="C76" s="199" t="s">
        <v>111</v>
      </c>
      <c r="D76" s="200">
        <v>95</v>
      </c>
      <c r="E76" s="200"/>
      <c r="F76" s="200"/>
      <c r="G76" s="200"/>
      <c r="H76" s="200"/>
      <c r="I76" s="200"/>
      <c r="J76" s="200"/>
      <c r="K76" s="200"/>
      <c r="L76" s="200">
        <v>2013</v>
      </c>
      <c r="M76" s="201">
        <v>42759</v>
      </c>
      <c r="N76" s="201">
        <v>43465</v>
      </c>
      <c r="O76" s="202">
        <f>1846135.5+68433.1</f>
        <v>1914568.6</v>
      </c>
      <c r="P76" s="203" t="s">
        <v>308</v>
      </c>
      <c r="Q76" s="204"/>
      <c r="R76" s="205"/>
    </row>
    <row r="77" spans="1:18" s="270" customFormat="1" ht="38.25">
      <c r="A77" s="197" t="s">
        <v>398</v>
      </c>
      <c r="B77" s="206" t="s">
        <v>399</v>
      </c>
      <c r="C77" s="199" t="s">
        <v>668</v>
      </c>
      <c r="D77" s="200">
        <v>72</v>
      </c>
      <c r="E77" s="200"/>
      <c r="F77" s="200"/>
      <c r="G77" s="200"/>
      <c r="H77" s="200"/>
      <c r="I77" s="200"/>
      <c r="J77" s="200"/>
      <c r="K77" s="200"/>
      <c r="L77" s="200">
        <v>2013</v>
      </c>
      <c r="M77" s="201">
        <v>42759</v>
      </c>
      <c r="N77" s="201">
        <v>43465</v>
      </c>
      <c r="O77" s="202">
        <f>234730.56+1173652.81+51892.76</f>
        <v>1460276.1300000001</v>
      </c>
      <c r="P77" s="203" t="s">
        <v>308</v>
      </c>
      <c r="Q77" s="204"/>
      <c r="R77" s="205"/>
    </row>
    <row r="78" spans="1:18" s="270" customFormat="1" ht="12.75">
      <c r="A78" s="197" t="s">
        <v>400</v>
      </c>
      <c r="B78" s="206" t="s">
        <v>401</v>
      </c>
      <c r="C78" s="199" t="s">
        <v>110</v>
      </c>
      <c r="D78" s="200">
        <v>92</v>
      </c>
      <c r="E78" s="200"/>
      <c r="F78" s="200"/>
      <c r="G78" s="200">
        <v>15</v>
      </c>
      <c r="H78" s="200"/>
      <c r="I78" s="200"/>
      <c r="J78" s="200"/>
      <c r="K78" s="200"/>
      <c r="L78" s="200">
        <v>2013</v>
      </c>
      <c r="M78" s="201">
        <v>41667</v>
      </c>
      <c r="N78" s="201">
        <v>45291</v>
      </c>
      <c r="O78" s="202">
        <f>1081893.65+286992.82+11538.98+49619.47</f>
        <v>1430044.92</v>
      </c>
      <c r="P78" s="203" t="s">
        <v>308</v>
      </c>
      <c r="Q78" s="204"/>
      <c r="R78" s="205"/>
    </row>
    <row r="79" spans="1:18" s="270" customFormat="1" ht="25.5">
      <c r="A79" s="197" t="s">
        <v>402</v>
      </c>
      <c r="B79" s="206" t="s">
        <v>403</v>
      </c>
      <c r="C79" s="199" t="s">
        <v>667</v>
      </c>
      <c r="D79" s="200">
        <v>60</v>
      </c>
      <c r="E79" s="200"/>
      <c r="F79" s="200"/>
      <c r="G79" s="200">
        <v>15</v>
      </c>
      <c r="H79" s="200"/>
      <c r="I79" s="200"/>
      <c r="J79" s="200"/>
      <c r="K79" s="200"/>
      <c r="L79" s="200">
        <v>2013</v>
      </c>
      <c r="M79" s="201">
        <v>42759</v>
      </c>
      <c r="N79" s="201">
        <v>43465</v>
      </c>
      <c r="O79" s="202">
        <f>1055002.66+336857.99+42610.78+11565.82</f>
        <v>1446037.25</v>
      </c>
      <c r="P79" s="203" t="s">
        <v>308</v>
      </c>
      <c r="Q79" s="204"/>
      <c r="R79" s="205"/>
    </row>
    <row r="80" spans="1:18" s="270" customFormat="1" ht="12.75">
      <c r="A80" s="197" t="s">
        <v>404</v>
      </c>
      <c r="B80" s="206" t="s">
        <v>405</v>
      </c>
      <c r="C80" s="199" t="s">
        <v>681</v>
      </c>
      <c r="D80" s="200">
        <v>36</v>
      </c>
      <c r="E80" s="200"/>
      <c r="F80" s="200"/>
      <c r="G80" s="200"/>
      <c r="H80" s="200"/>
      <c r="I80" s="200"/>
      <c r="J80" s="200"/>
      <c r="K80" s="200"/>
      <c r="L80" s="200">
        <v>2013</v>
      </c>
      <c r="M80" s="201">
        <v>42759</v>
      </c>
      <c r="N80" s="201">
        <v>43465</v>
      </c>
      <c r="O80" s="202">
        <f>728053.25+25332.67</f>
        <v>753385.92</v>
      </c>
      <c r="P80" s="203" t="s">
        <v>308</v>
      </c>
      <c r="Q80" s="204"/>
      <c r="R80" s="205"/>
    </row>
    <row r="81" spans="1:18" s="270" customFormat="1" ht="25.5">
      <c r="A81" s="197" t="s">
        <v>406</v>
      </c>
      <c r="B81" s="206" t="s">
        <v>407</v>
      </c>
      <c r="C81" s="199" t="s">
        <v>606</v>
      </c>
      <c r="D81" s="200">
        <v>64</v>
      </c>
      <c r="E81" s="207"/>
      <c r="F81" s="207"/>
      <c r="G81" s="200">
        <v>15</v>
      </c>
      <c r="H81" s="200"/>
      <c r="I81" s="200"/>
      <c r="J81" s="200"/>
      <c r="K81" s="200"/>
      <c r="L81" s="200">
        <v>2013</v>
      </c>
      <c r="M81" s="201">
        <v>42759</v>
      </c>
      <c r="N81" s="201">
        <v>43465</v>
      </c>
      <c r="O81" s="202">
        <f>1451440.72+370264.69+12419.34+48873.42</f>
        <v>1882998.17</v>
      </c>
      <c r="P81" s="203" t="s">
        <v>308</v>
      </c>
      <c r="Q81" s="204"/>
      <c r="R81" s="205"/>
    </row>
    <row r="82" spans="1:18" s="270" customFormat="1" ht="25.5">
      <c r="A82" s="197" t="s">
        <v>408</v>
      </c>
      <c r="B82" s="206" t="s">
        <v>948</v>
      </c>
      <c r="C82" s="199" t="s">
        <v>127</v>
      </c>
      <c r="D82" s="200"/>
      <c r="E82" s="200">
        <v>11</v>
      </c>
      <c r="F82" s="200">
        <v>0</v>
      </c>
      <c r="G82" s="200"/>
      <c r="H82" s="200"/>
      <c r="I82" s="200"/>
      <c r="J82" s="200"/>
      <c r="K82" s="200"/>
      <c r="L82" s="200">
        <v>2013</v>
      </c>
      <c r="M82" s="201">
        <v>41737</v>
      </c>
      <c r="N82" s="201">
        <v>45291</v>
      </c>
      <c r="O82" s="202">
        <f>316687.02+115131.71+10306.44+3214.67</f>
        <v>445339.84</v>
      </c>
      <c r="P82" s="203" t="s">
        <v>308</v>
      </c>
      <c r="Q82" s="204"/>
      <c r="R82" s="205"/>
    </row>
    <row r="83" spans="1:18" s="270" customFormat="1" ht="25.5">
      <c r="A83" s="197" t="s">
        <v>409</v>
      </c>
      <c r="B83" s="206" t="s">
        <v>410</v>
      </c>
      <c r="C83" s="199" t="s">
        <v>159</v>
      </c>
      <c r="D83" s="200"/>
      <c r="E83" s="200">
        <v>32</v>
      </c>
      <c r="F83" s="200">
        <v>30</v>
      </c>
      <c r="G83" s="200"/>
      <c r="H83" s="200"/>
      <c r="I83" s="200"/>
      <c r="J83" s="200"/>
      <c r="K83" s="200"/>
      <c r="L83" s="200">
        <v>2013</v>
      </c>
      <c r="M83" s="201">
        <v>42759</v>
      </c>
      <c r="N83" s="201">
        <v>43465</v>
      </c>
      <c r="O83" s="202">
        <f>538320.79+15129.75</f>
        <v>553450.54</v>
      </c>
      <c r="P83" s="203" t="s">
        <v>308</v>
      </c>
      <c r="Q83" s="204"/>
      <c r="R83" s="205"/>
    </row>
    <row r="84" spans="1:18" s="270" customFormat="1" ht="25.5">
      <c r="A84" s="197" t="s">
        <v>411</v>
      </c>
      <c r="B84" s="206" t="s">
        <v>412</v>
      </c>
      <c r="C84" s="199" t="s">
        <v>676</v>
      </c>
      <c r="D84" s="200"/>
      <c r="E84" s="200">
        <v>12</v>
      </c>
      <c r="F84" s="200">
        <v>6</v>
      </c>
      <c r="G84" s="200"/>
      <c r="H84" s="200"/>
      <c r="I84" s="200"/>
      <c r="J84" s="200"/>
      <c r="K84" s="200"/>
      <c r="L84" s="200">
        <v>2013</v>
      </c>
      <c r="M84" s="201">
        <v>41690</v>
      </c>
      <c r="N84" s="201">
        <v>45291</v>
      </c>
      <c r="O84" s="202">
        <f>240220.13+6941.33</f>
        <v>247161.46</v>
      </c>
      <c r="P84" s="203" t="s">
        <v>308</v>
      </c>
      <c r="Q84" s="204"/>
      <c r="R84" s="205"/>
    </row>
    <row r="85" spans="1:18" s="270" customFormat="1" ht="25.5">
      <c r="A85" s="197" t="s">
        <v>413</v>
      </c>
      <c r="B85" s="206" t="s">
        <v>414</v>
      </c>
      <c r="C85" s="199" t="s">
        <v>674</v>
      </c>
      <c r="D85" s="200">
        <v>147</v>
      </c>
      <c r="E85" s="200"/>
      <c r="F85" s="200"/>
      <c r="G85" s="200"/>
      <c r="H85" s="200"/>
      <c r="I85" s="200"/>
      <c r="J85" s="200"/>
      <c r="K85" s="200"/>
      <c r="L85" s="200">
        <v>2013</v>
      </c>
      <c r="M85" s="201">
        <v>42759</v>
      </c>
      <c r="N85" s="201">
        <v>43465</v>
      </c>
      <c r="O85" s="202">
        <f>2971792.25+101771.06</f>
        <v>3073563.31</v>
      </c>
      <c r="P85" s="203" t="s">
        <v>308</v>
      </c>
      <c r="Q85" s="204"/>
      <c r="R85" s="205"/>
    </row>
    <row r="86" spans="1:18" s="270" customFormat="1" ht="25.5">
      <c r="A86" s="197" t="s">
        <v>415</v>
      </c>
      <c r="B86" s="206" t="s">
        <v>416</v>
      </c>
      <c r="C86" s="199" t="s">
        <v>160</v>
      </c>
      <c r="D86" s="200"/>
      <c r="E86" s="200">
        <v>44</v>
      </c>
      <c r="F86" s="200">
        <v>29</v>
      </c>
      <c r="G86" s="200"/>
      <c r="H86" s="200"/>
      <c r="I86" s="200"/>
      <c r="J86" s="200"/>
      <c r="K86" s="200"/>
      <c r="L86" s="200">
        <v>2013</v>
      </c>
      <c r="M86" s="201">
        <v>42759</v>
      </c>
      <c r="N86" s="201">
        <v>43465</v>
      </c>
      <c r="O86" s="202">
        <f>603734.31+17406.6</f>
        <v>621140.91</v>
      </c>
      <c r="P86" s="203" t="s">
        <v>308</v>
      </c>
      <c r="Q86" s="204"/>
      <c r="R86" s="205"/>
    </row>
    <row r="87" spans="1:18" s="270" customFormat="1" ht="25.5">
      <c r="A87" s="197" t="s">
        <v>417</v>
      </c>
      <c r="B87" s="206" t="s">
        <v>418</v>
      </c>
      <c r="C87" s="199" t="s">
        <v>679</v>
      </c>
      <c r="D87" s="200"/>
      <c r="E87" s="200">
        <v>8</v>
      </c>
      <c r="F87" s="200">
        <v>0</v>
      </c>
      <c r="G87" s="200"/>
      <c r="H87" s="200"/>
      <c r="I87" s="200"/>
      <c r="J87" s="200"/>
      <c r="K87" s="200"/>
      <c r="L87" s="200">
        <v>2013</v>
      </c>
      <c r="M87" s="201">
        <v>41690</v>
      </c>
      <c r="N87" s="201">
        <v>45291</v>
      </c>
      <c r="O87" s="202">
        <f>117123.24+3125.53</f>
        <v>120248.77</v>
      </c>
      <c r="P87" s="203" t="s">
        <v>308</v>
      </c>
      <c r="Q87" s="204"/>
      <c r="R87" s="205"/>
    </row>
    <row r="88" spans="1:18" s="270" customFormat="1" ht="25.5">
      <c r="A88" s="197" t="s">
        <v>419</v>
      </c>
      <c r="B88" s="206" t="s">
        <v>420</v>
      </c>
      <c r="C88" s="199" t="s">
        <v>681</v>
      </c>
      <c r="D88" s="200"/>
      <c r="E88" s="200">
        <v>15</v>
      </c>
      <c r="F88" s="200">
        <v>0</v>
      </c>
      <c r="G88" s="200"/>
      <c r="H88" s="200"/>
      <c r="I88" s="200"/>
      <c r="J88" s="200"/>
      <c r="K88" s="200"/>
      <c r="L88" s="200">
        <v>2012</v>
      </c>
      <c r="M88" s="201">
        <v>42759</v>
      </c>
      <c r="N88" s="201">
        <v>43465</v>
      </c>
      <c r="O88" s="202">
        <f>141267.68+4074.07</f>
        <v>145341.75</v>
      </c>
      <c r="P88" s="203" t="s">
        <v>308</v>
      </c>
      <c r="Q88" s="204"/>
      <c r="R88" s="205"/>
    </row>
    <row r="89" spans="1:18" ht="38.25" customHeight="1" thickBot="1">
      <c r="A89" s="227" t="s">
        <v>421</v>
      </c>
      <c r="B89" s="228" t="s">
        <v>422</v>
      </c>
      <c r="C89" s="229" t="s">
        <v>110</v>
      </c>
      <c r="D89" s="230">
        <v>233</v>
      </c>
      <c r="E89" s="230">
        <v>50</v>
      </c>
      <c r="F89" s="230">
        <v>0</v>
      </c>
      <c r="G89" s="230"/>
      <c r="H89" s="230"/>
      <c r="I89" s="230"/>
      <c r="J89" s="230"/>
      <c r="K89" s="230"/>
      <c r="L89" s="230">
        <v>2013</v>
      </c>
      <c r="M89" s="231">
        <v>42759</v>
      </c>
      <c r="N89" s="231">
        <v>43465</v>
      </c>
      <c r="O89" s="232">
        <f>4546476.67+587843.5+166617.11+16523.82</f>
        <v>5317461.100000001</v>
      </c>
      <c r="P89" s="233" t="s">
        <v>308</v>
      </c>
      <c r="Q89" s="234"/>
      <c r="R89" s="235"/>
    </row>
    <row r="90" spans="1:18" ht="34.5" customHeight="1">
      <c r="A90" s="197" t="s">
        <v>423</v>
      </c>
      <c r="B90" s="206" t="s">
        <v>424</v>
      </c>
      <c r="C90" s="199" t="s">
        <v>161</v>
      </c>
      <c r="D90" s="200"/>
      <c r="E90" s="200">
        <v>20</v>
      </c>
      <c r="F90" s="200">
        <v>12</v>
      </c>
      <c r="G90" s="200"/>
      <c r="H90" s="200"/>
      <c r="I90" s="200"/>
      <c r="J90" s="200"/>
      <c r="K90" s="200"/>
      <c r="L90" s="200">
        <v>2013</v>
      </c>
      <c r="M90" s="201">
        <v>41676</v>
      </c>
      <c r="N90" s="201">
        <v>45291</v>
      </c>
      <c r="O90" s="202">
        <f>278520.45+7814.32</f>
        <v>286334.77</v>
      </c>
      <c r="P90" s="203" t="s">
        <v>308</v>
      </c>
      <c r="Q90" s="204"/>
      <c r="R90" s="205"/>
    </row>
    <row r="91" spans="1:18" ht="49.5" customHeight="1" thickBot="1">
      <c r="A91" s="236" t="s">
        <v>425</v>
      </c>
      <c r="B91" s="237" t="s">
        <v>426</v>
      </c>
      <c r="C91" s="238" t="s">
        <v>427</v>
      </c>
      <c r="D91" s="239"/>
      <c r="E91" s="239"/>
      <c r="F91" s="239"/>
      <c r="G91" s="239"/>
      <c r="H91" s="239"/>
      <c r="I91" s="239"/>
      <c r="J91" s="239"/>
      <c r="K91" s="239"/>
      <c r="L91" s="239"/>
      <c r="M91" s="231" t="s">
        <v>428</v>
      </c>
      <c r="N91" s="240" t="s">
        <v>429</v>
      </c>
      <c r="O91" s="232">
        <v>12030005</v>
      </c>
      <c r="P91" s="230" t="s">
        <v>308</v>
      </c>
      <c r="Q91" s="233"/>
      <c r="R91" s="235"/>
    </row>
    <row r="92" spans="1:18" ht="21.75" customHeight="1">
      <c r="A92" s="241"/>
      <c r="B92" s="242"/>
      <c r="C92" s="243"/>
      <c r="D92" s="244"/>
      <c r="E92" s="244"/>
      <c r="F92" s="244"/>
      <c r="G92" s="244"/>
      <c r="H92" s="244"/>
      <c r="I92" s="244"/>
      <c r="J92" s="244"/>
      <c r="K92" s="244"/>
      <c r="L92" s="244"/>
      <c r="M92" s="245"/>
      <c r="N92" s="245"/>
      <c r="O92" s="246"/>
      <c r="P92" s="247"/>
      <c r="Q92" s="248"/>
      <c r="R92" s="248"/>
    </row>
    <row r="93" spans="1:18" ht="12.75">
      <c r="A93" s="249"/>
      <c r="B93" s="250"/>
      <c r="C93" s="251"/>
      <c r="D93" s="252"/>
      <c r="E93" s="252"/>
      <c r="F93" s="252"/>
      <c r="G93" s="252"/>
      <c r="H93" s="252"/>
      <c r="I93" s="252"/>
      <c r="J93" s="252"/>
      <c r="K93" s="252"/>
      <c r="L93" s="252"/>
      <c r="M93" s="245"/>
      <c r="N93" s="253"/>
      <c r="O93" s="246"/>
      <c r="P93" s="247"/>
      <c r="Q93" s="247"/>
      <c r="R93" s="248"/>
    </row>
    <row r="94" spans="1:18" s="270" customFormat="1" ht="12.75">
      <c r="A94" s="33"/>
      <c r="B94" s="110"/>
      <c r="C94" s="110"/>
      <c r="D94" s="110"/>
      <c r="E94" s="110"/>
      <c r="F94" s="110"/>
      <c r="G94" s="110"/>
      <c r="H94" s="110"/>
      <c r="I94" s="110"/>
      <c r="J94" s="110"/>
      <c r="K94" s="110"/>
      <c r="L94" s="110"/>
      <c r="M94" s="110"/>
      <c r="N94" s="110"/>
      <c r="O94" s="32"/>
      <c r="P94" s="32"/>
      <c r="Q94" s="32"/>
      <c r="R94" s="32"/>
    </row>
    <row r="95" spans="1:18" s="270" customFormat="1" ht="13.5" thickBot="1">
      <c r="A95" s="110"/>
      <c r="B95" s="110"/>
      <c r="C95" s="110"/>
      <c r="D95" s="110"/>
      <c r="E95" s="110"/>
      <c r="F95" s="110"/>
      <c r="G95" s="110"/>
      <c r="H95" s="110"/>
      <c r="I95" s="110"/>
      <c r="J95" s="110"/>
      <c r="K95" s="110"/>
      <c r="L95" s="110"/>
      <c r="M95" s="110"/>
      <c r="N95" s="110"/>
      <c r="O95" s="32"/>
      <c r="P95" s="32"/>
      <c r="Q95" s="32"/>
      <c r="R95" s="32"/>
    </row>
    <row r="96" spans="1:18" s="270" customFormat="1" ht="69.75" customHeight="1">
      <c r="A96" s="306" t="s">
        <v>430</v>
      </c>
      <c r="B96" s="307"/>
      <c r="C96" s="307"/>
      <c r="D96" s="307"/>
      <c r="E96" s="307"/>
      <c r="F96" s="307"/>
      <c r="G96" s="307"/>
      <c r="H96" s="307"/>
      <c r="I96" s="307"/>
      <c r="J96" s="307"/>
      <c r="K96" s="307"/>
      <c r="L96" s="307"/>
      <c r="M96" s="307"/>
      <c r="N96" s="307"/>
      <c r="O96" s="307"/>
      <c r="P96" s="307"/>
      <c r="Q96" s="307"/>
      <c r="R96" s="308"/>
    </row>
    <row r="97" spans="1:18" s="270" customFormat="1" ht="85.5" customHeight="1">
      <c r="A97" s="104"/>
      <c r="B97" s="105"/>
      <c r="C97" s="254"/>
      <c r="D97" s="255"/>
      <c r="E97" s="255"/>
      <c r="F97" s="255"/>
      <c r="G97" s="255"/>
      <c r="H97" s="255"/>
      <c r="I97" s="255"/>
      <c r="J97" s="255"/>
      <c r="K97" s="255"/>
      <c r="L97" s="255"/>
      <c r="M97" s="256"/>
      <c r="N97" s="105"/>
      <c r="O97" s="105"/>
      <c r="P97" s="309" t="s">
        <v>431</v>
      </c>
      <c r="Q97" s="309"/>
      <c r="R97" s="310"/>
    </row>
    <row r="98" spans="1:18" s="270" customFormat="1" ht="84">
      <c r="A98" s="108" t="s">
        <v>297</v>
      </c>
      <c r="B98" s="109" t="s">
        <v>432</v>
      </c>
      <c r="C98" s="319" t="s">
        <v>300</v>
      </c>
      <c r="D98" s="319"/>
      <c r="E98" s="319"/>
      <c r="F98" s="319"/>
      <c r="G98" s="319"/>
      <c r="H98" s="319"/>
      <c r="I98" s="319"/>
      <c r="J98" s="319"/>
      <c r="K98" s="319"/>
      <c r="L98" s="319"/>
      <c r="M98" s="319"/>
      <c r="N98" s="109" t="s">
        <v>301</v>
      </c>
      <c r="O98" s="106" t="s">
        <v>433</v>
      </c>
      <c r="P98" s="106" t="s">
        <v>303</v>
      </c>
      <c r="Q98" s="106" t="s">
        <v>434</v>
      </c>
      <c r="R98" s="107" t="s">
        <v>305</v>
      </c>
    </row>
    <row r="99" spans="1:18" s="270" customFormat="1" ht="92.25" customHeight="1">
      <c r="A99" s="220" t="s">
        <v>435</v>
      </c>
      <c r="B99" s="221" t="s">
        <v>436</v>
      </c>
      <c r="C99" s="320">
        <v>39986</v>
      </c>
      <c r="D99" s="320"/>
      <c r="E99" s="320"/>
      <c r="F99" s="320"/>
      <c r="G99" s="320"/>
      <c r="H99" s="320"/>
      <c r="I99" s="320"/>
      <c r="J99" s="320"/>
      <c r="K99" s="320"/>
      <c r="L99" s="320"/>
      <c r="M99" s="320"/>
      <c r="N99" s="212">
        <v>43465</v>
      </c>
      <c r="O99" s="215">
        <f>24915.55+5799.21+237953.43+921.45+17728.01</f>
        <v>287317.65</v>
      </c>
      <c r="P99" s="203"/>
      <c r="Q99" s="203"/>
      <c r="R99" s="226" t="s">
        <v>308</v>
      </c>
    </row>
    <row r="100" spans="1:18" s="270" customFormat="1" ht="111.75" customHeight="1">
      <c r="A100" s="220" t="s">
        <v>437</v>
      </c>
      <c r="B100" s="221" t="s">
        <v>438</v>
      </c>
      <c r="C100" s="320">
        <v>41303</v>
      </c>
      <c r="D100" s="320"/>
      <c r="E100" s="320"/>
      <c r="F100" s="320"/>
      <c r="G100" s="320"/>
      <c r="H100" s="320"/>
      <c r="I100" s="320"/>
      <c r="J100" s="320"/>
      <c r="K100" s="320"/>
      <c r="L100" s="320"/>
      <c r="M100" s="320"/>
      <c r="N100" s="212">
        <v>44926</v>
      </c>
      <c r="O100" s="215">
        <f>54538.22+88328.75+78566.4+770306.67+692957.61+8476.88+41240.7+25493.78</f>
        <v>1759909.0099999998</v>
      </c>
      <c r="P100" s="203"/>
      <c r="Q100" s="203"/>
      <c r="R100" s="226" t="s">
        <v>308</v>
      </c>
    </row>
    <row r="101" spans="1:18" s="270" customFormat="1" ht="89.25">
      <c r="A101" s="220" t="s">
        <v>439</v>
      </c>
      <c r="B101" s="221" t="s">
        <v>440</v>
      </c>
      <c r="C101" s="320">
        <v>41296</v>
      </c>
      <c r="D101" s="320"/>
      <c r="E101" s="320"/>
      <c r="F101" s="320"/>
      <c r="G101" s="320"/>
      <c r="H101" s="320"/>
      <c r="I101" s="320"/>
      <c r="J101" s="320"/>
      <c r="K101" s="320"/>
      <c r="L101" s="320"/>
      <c r="M101" s="320"/>
      <c r="N101" s="212">
        <v>44926</v>
      </c>
      <c r="O101" s="215">
        <f>213064.45+567166.22+106217.24+99556.83+1084514.38</f>
        <v>2070519.1199999996</v>
      </c>
      <c r="P101" s="203"/>
      <c r="Q101" s="203"/>
      <c r="R101" s="226" t="s">
        <v>308</v>
      </c>
    </row>
    <row r="102" spans="1:18" s="270" customFormat="1" ht="84.75" customHeight="1">
      <c r="A102" s="220" t="s">
        <v>790</v>
      </c>
      <c r="B102" s="257" t="s">
        <v>791</v>
      </c>
      <c r="C102" s="321">
        <v>42866</v>
      </c>
      <c r="D102" s="322"/>
      <c r="E102" s="322"/>
      <c r="F102" s="322"/>
      <c r="G102" s="322"/>
      <c r="H102" s="322"/>
      <c r="I102" s="322"/>
      <c r="J102" s="322"/>
      <c r="K102" s="322"/>
      <c r="L102" s="322"/>
      <c r="M102" s="323"/>
      <c r="N102" s="212">
        <v>43465</v>
      </c>
      <c r="O102" s="215">
        <v>143194</v>
      </c>
      <c r="P102" s="203"/>
      <c r="Q102" s="200" t="s">
        <v>30</v>
      </c>
      <c r="R102" s="258"/>
    </row>
    <row r="103" spans="1:18" s="270" customFormat="1" ht="81" customHeight="1">
      <c r="A103" s="220" t="s">
        <v>441</v>
      </c>
      <c r="B103" s="221" t="s">
        <v>442</v>
      </c>
      <c r="C103" s="320">
        <v>42423</v>
      </c>
      <c r="D103" s="320"/>
      <c r="E103" s="320"/>
      <c r="F103" s="320"/>
      <c r="G103" s="320"/>
      <c r="H103" s="320"/>
      <c r="I103" s="320"/>
      <c r="J103" s="320"/>
      <c r="K103" s="320"/>
      <c r="L103" s="320"/>
      <c r="M103" s="320"/>
      <c r="N103" s="212">
        <v>43100</v>
      </c>
      <c r="O103" s="215">
        <f>3199598.03+3352593.78+33048.2+77983.46+277864.69</f>
        <v>6941088.16</v>
      </c>
      <c r="P103" s="203"/>
      <c r="Q103" s="203"/>
      <c r="R103" s="226" t="s">
        <v>308</v>
      </c>
    </row>
    <row r="104" spans="1:18" ht="81.75" customHeight="1">
      <c r="A104" s="220" t="s">
        <v>443</v>
      </c>
      <c r="B104" s="221" t="s">
        <v>444</v>
      </c>
      <c r="C104" s="320">
        <v>42423</v>
      </c>
      <c r="D104" s="320"/>
      <c r="E104" s="320"/>
      <c r="F104" s="320"/>
      <c r="G104" s="320"/>
      <c r="H104" s="320"/>
      <c r="I104" s="320"/>
      <c r="J104" s="320"/>
      <c r="K104" s="320"/>
      <c r="L104" s="320"/>
      <c r="M104" s="320"/>
      <c r="N104" s="212">
        <v>43100</v>
      </c>
      <c r="O104" s="215">
        <f>5274346.43+69345+85734.34+85461.97+114842.19</f>
        <v>5629729.93</v>
      </c>
      <c r="P104" s="203"/>
      <c r="Q104" s="203"/>
      <c r="R104" s="226" t="s">
        <v>308</v>
      </c>
    </row>
    <row r="105" spans="1:18" s="270" customFormat="1" ht="78.75" customHeight="1">
      <c r="A105" s="220" t="s">
        <v>445</v>
      </c>
      <c r="B105" s="257" t="s">
        <v>446</v>
      </c>
      <c r="C105" s="320">
        <v>42461</v>
      </c>
      <c r="D105" s="320"/>
      <c r="E105" s="320"/>
      <c r="F105" s="320"/>
      <c r="G105" s="320"/>
      <c r="H105" s="320"/>
      <c r="I105" s="320"/>
      <c r="J105" s="320"/>
      <c r="K105" s="320"/>
      <c r="L105" s="320"/>
      <c r="M105" s="320"/>
      <c r="N105" s="212">
        <v>43100</v>
      </c>
      <c r="O105" s="215">
        <f>283336.01+86154+201118</f>
        <v>570608.01</v>
      </c>
      <c r="P105" s="203"/>
      <c r="Q105" s="203"/>
      <c r="R105" s="226"/>
    </row>
    <row r="106" spans="1:18" s="270" customFormat="1" ht="114.75">
      <c r="A106" s="220" t="s">
        <v>447</v>
      </c>
      <c r="B106" s="221" t="s">
        <v>448</v>
      </c>
      <c r="C106" s="320">
        <v>39973</v>
      </c>
      <c r="D106" s="320"/>
      <c r="E106" s="320"/>
      <c r="F106" s="320"/>
      <c r="G106" s="320"/>
      <c r="H106" s="320"/>
      <c r="I106" s="320"/>
      <c r="J106" s="320"/>
      <c r="K106" s="320"/>
      <c r="L106" s="320"/>
      <c r="M106" s="320"/>
      <c r="N106" s="212">
        <v>43465</v>
      </c>
      <c r="O106" s="215">
        <v>220552.86</v>
      </c>
      <c r="P106" s="203"/>
      <c r="Q106" s="203"/>
      <c r="R106" s="226" t="s">
        <v>308</v>
      </c>
    </row>
    <row r="107" spans="1:18" s="270" customFormat="1" ht="60" customHeight="1">
      <c r="A107" s="220" t="s">
        <v>449</v>
      </c>
      <c r="B107" s="221" t="s">
        <v>450</v>
      </c>
      <c r="C107" s="320">
        <v>42423</v>
      </c>
      <c r="D107" s="320"/>
      <c r="E107" s="320"/>
      <c r="F107" s="320"/>
      <c r="G107" s="320"/>
      <c r="H107" s="320"/>
      <c r="I107" s="320"/>
      <c r="J107" s="320"/>
      <c r="K107" s="320"/>
      <c r="L107" s="320"/>
      <c r="M107" s="320"/>
      <c r="N107" s="212">
        <v>43100</v>
      </c>
      <c r="O107" s="215">
        <f>2498721.08+1541638.29+178610.19+100000+120672.14+23007+76704.22+43685.32+18177.89</f>
        <v>4601216.13</v>
      </c>
      <c r="P107" s="203"/>
      <c r="Q107" s="203"/>
      <c r="R107" s="226" t="s">
        <v>308</v>
      </c>
    </row>
    <row r="108" spans="1:18" s="270" customFormat="1" ht="51">
      <c r="A108" s="220" t="s">
        <v>451</v>
      </c>
      <c r="B108" s="221" t="s">
        <v>452</v>
      </c>
      <c r="C108" s="320">
        <v>42031</v>
      </c>
      <c r="D108" s="320"/>
      <c r="E108" s="320"/>
      <c r="F108" s="320"/>
      <c r="G108" s="320"/>
      <c r="H108" s="320"/>
      <c r="I108" s="320"/>
      <c r="J108" s="320"/>
      <c r="K108" s="320"/>
      <c r="L108" s="320"/>
      <c r="M108" s="320"/>
      <c r="N108" s="212">
        <v>45657</v>
      </c>
      <c r="O108" s="215">
        <v>330812.5</v>
      </c>
      <c r="P108" s="200" t="s">
        <v>308</v>
      </c>
      <c r="Q108" s="203"/>
      <c r="R108" s="226"/>
    </row>
    <row r="109" spans="1:18" s="270" customFormat="1" ht="76.5">
      <c r="A109" s="220" t="s">
        <v>453</v>
      </c>
      <c r="B109" s="221" t="s">
        <v>694</v>
      </c>
      <c r="C109" s="320">
        <v>40022</v>
      </c>
      <c r="D109" s="320"/>
      <c r="E109" s="320"/>
      <c r="F109" s="320"/>
      <c r="G109" s="320"/>
      <c r="H109" s="320"/>
      <c r="I109" s="320"/>
      <c r="J109" s="320"/>
      <c r="K109" s="320"/>
      <c r="L109" s="320"/>
      <c r="M109" s="320"/>
      <c r="N109" s="212">
        <v>43465</v>
      </c>
      <c r="O109" s="215">
        <f>171070.6+203223.67+516.31+8772.56</f>
        <v>383583.14</v>
      </c>
      <c r="P109" s="203" t="s">
        <v>308</v>
      </c>
      <c r="Q109" s="203"/>
      <c r="R109" s="226"/>
    </row>
    <row r="110" spans="1:18" s="270" customFormat="1" ht="77.25" thickBot="1">
      <c r="A110" s="259" t="s">
        <v>695</v>
      </c>
      <c r="B110" s="260" t="s">
        <v>696</v>
      </c>
      <c r="C110" s="324">
        <v>42759</v>
      </c>
      <c r="D110" s="324"/>
      <c r="E110" s="324"/>
      <c r="F110" s="324"/>
      <c r="G110" s="324"/>
      <c r="H110" s="324"/>
      <c r="I110" s="324"/>
      <c r="J110" s="324"/>
      <c r="K110" s="324"/>
      <c r="L110" s="324"/>
      <c r="M110" s="324"/>
      <c r="N110" s="239">
        <v>43465</v>
      </c>
      <c r="O110" s="261">
        <v>2005064.26</v>
      </c>
      <c r="P110" s="233" t="s">
        <v>308</v>
      </c>
      <c r="Q110" s="233"/>
      <c r="R110" s="262"/>
    </row>
    <row r="111" spans="1:18" s="270" customFormat="1" ht="63.75">
      <c r="A111" s="220" t="s">
        <v>697</v>
      </c>
      <c r="B111" s="221" t="s">
        <v>698</v>
      </c>
      <c r="C111" s="320">
        <v>39953</v>
      </c>
      <c r="D111" s="325"/>
      <c r="E111" s="325"/>
      <c r="F111" s="325"/>
      <c r="G111" s="325"/>
      <c r="H111" s="325"/>
      <c r="I111" s="325"/>
      <c r="J111" s="325"/>
      <c r="K111" s="325"/>
      <c r="L111" s="325"/>
      <c r="M111" s="325"/>
      <c r="N111" s="212">
        <v>43465</v>
      </c>
      <c r="O111" s="215">
        <v>6745661</v>
      </c>
      <c r="P111" s="203"/>
      <c r="Q111" s="203" t="s">
        <v>308</v>
      </c>
      <c r="R111" s="226"/>
    </row>
    <row r="112" spans="1:18" s="270" customFormat="1" ht="49.5" customHeight="1">
      <c r="A112" s="220" t="s">
        <v>345</v>
      </c>
      <c r="B112" s="221" t="s">
        <v>699</v>
      </c>
      <c r="C112" s="320">
        <v>41282</v>
      </c>
      <c r="D112" s="320"/>
      <c r="E112" s="320"/>
      <c r="F112" s="320"/>
      <c r="G112" s="320"/>
      <c r="H112" s="320"/>
      <c r="I112" s="320"/>
      <c r="J112" s="320"/>
      <c r="K112" s="320"/>
      <c r="L112" s="320"/>
      <c r="M112" s="320"/>
      <c r="N112" s="212">
        <v>44926</v>
      </c>
      <c r="O112" s="215">
        <f>3000+107142.01+122753.27</f>
        <v>232895.28</v>
      </c>
      <c r="P112" s="203"/>
      <c r="Q112" s="203"/>
      <c r="R112" s="226" t="s">
        <v>308</v>
      </c>
    </row>
    <row r="113" spans="1:18" s="270" customFormat="1" ht="48.75" customHeight="1">
      <c r="A113" s="220" t="s">
        <v>700</v>
      </c>
      <c r="B113" s="257" t="s">
        <v>701</v>
      </c>
      <c r="C113" s="320">
        <v>40022</v>
      </c>
      <c r="D113" s="320"/>
      <c r="E113" s="320"/>
      <c r="F113" s="320"/>
      <c r="G113" s="320"/>
      <c r="H113" s="320"/>
      <c r="I113" s="320"/>
      <c r="J113" s="320"/>
      <c r="K113" s="320"/>
      <c r="L113" s="320"/>
      <c r="M113" s="320"/>
      <c r="N113" s="212">
        <v>43465</v>
      </c>
      <c r="O113" s="215">
        <v>323131.47</v>
      </c>
      <c r="P113" s="203"/>
      <c r="Q113" s="203"/>
      <c r="R113" s="226"/>
    </row>
    <row r="114" spans="1:18" s="270" customFormat="1" ht="63" customHeight="1">
      <c r="A114" s="220" t="s">
        <v>702</v>
      </c>
      <c r="B114" s="221" t="s">
        <v>452</v>
      </c>
      <c r="C114" s="320">
        <v>40680</v>
      </c>
      <c r="D114" s="320"/>
      <c r="E114" s="320"/>
      <c r="F114" s="320"/>
      <c r="G114" s="320"/>
      <c r="H114" s="320"/>
      <c r="I114" s="320"/>
      <c r="J114" s="320"/>
      <c r="K114" s="320"/>
      <c r="L114" s="320"/>
      <c r="M114" s="320"/>
      <c r="N114" s="212">
        <v>44196</v>
      </c>
      <c r="O114" s="215">
        <f>3121592.39+69606</f>
        <v>3191198.39</v>
      </c>
      <c r="P114" s="203" t="s">
        <v>308</v>
      </c>
      <c r="Q114" s="203"/>
      <c r="R114" s="226"/>
    </row>
    <row r="115" spans="1:18" s="270" customFormat="1" ht="58.5" customHeight="1" thickBot="1">
      <c r="A115" s="259" t="s">
        <v>703</v>
      </c>
      <c r="B115" s="260" t="s">
        <v>452</v>
      </c>
      <c r="C115" s="324">
        <v>41811</v>
      </c>
      <c r="D115" s="324"/>
      <c r="E115" s="324"/>
      <c r="F115" s="324"/>
      <c r="G115" s="324"/>
      <c r="H115" s="324"/>
      <c r="I115" s="324"/>
      <c r="J115" s="324"/>
      <c r="K115" s="324"/>
      <c r="L115" s="324"/>
      <c r="M115" s="324"/>
      <c r="N115" s="239">
        <v>45291</v>
      </c>
      <c r="O115" s="261">
        <f>882537.17+18895.1</f>
        <v>901432.27</v>
      </c>
      <c r="P115" s="233" t="s">
        <v>308</v>
      </c>
      <c r="Q115" s="233"/>
      <c r="R115" s="262"/>
    </row>
    <row r="116" spans="1:18" s="270" customFormat="1" ht="27.75" customHeight="1">
      <c r="A116" s="263"/>
      <c r="B116" s="264"/>
      <c r="C116" s="265"/>
      <c r="D116" s="265"/>
      <c r="E116" s="265"/>
      <c r="F116" s="265"/>
      <c r="G116" s="265"/>
      <c r="H116" s="265"/>
      <c r="I116" s="265"/>
      <c r="J116" s="265"/>
      <c r="K116" s="265"/>
      <c r="L116" s="265"/>
      <c r="M116" s="265"/>
      <c r="N116" s="252"/>
      <c r="O116" s="266"/>
      <c r="P116" s="247"/>
      <c r="Q116" s="247"/>
      <c r="R116" s="247"/>
    </row>
    <row r="117" spans="1:18" s="270" customFormat="1" ht="12.75">
      <c r="A117" s="263"/>
      <c r="B117" s="264"/>
      <c r="C117" s="265"/>
      <c r="D117" s="265"/>
      <c r="E117" s="265"/>
      <c r="F117" s="265"/>
      <c r="G117" s="265"/>
      <c r="H117" s="265"/>
      <c r="I117" s="265"/>
      <c r="J117" s="265"/>
      <c r="K117" s="265"/>
      <c r="L117" s="265"/>
      <c r="M117" s="265"/>
      <c r="N117" s="252"/>
      <c r="O117" s="266"/>
      <c r="P117" s="247"/>
      <c r="Q117" s="247"/>
      <c r="R117" s="247"/>
    </row>
    <row r="118" spans="1:14" s="270" customFormat="1" ht="13.5" thickBot="1">
      <c r="A118" s="249"/>
      <c r="B118" s="267"/>
      <c r="C118" s="268"/>
      <c r="D118" s="268"/>
      <c r="E118" s="268"/>
      <c r="F118" s="268"/>
      <c r="G118" s="269"/>
      <c r="H118" s="269"/>
      <c r="I118" s="269"/>
      <c r="J118" s="269"/>
      <c r="K118" s="269"/>
      <c r="L118" s="269"/>
      <c r="M118" s="269"/>
      <c r="N118" s="269"/>
    </row>
    <row r="119" spans="1:18" s="270" customFormat="1" ht="12.75">
      <c r="A119" s="306" t="s">
        <v>704</v>
      </c>
      <c r="B119" s="307"/>
      <c r="C119" s="307"/>
      <c r="D119" s="307"/>
      <c r="E119" s="307"/>
      <c r="F119" s="307"/>
      <c r="G119" s="307"/>
      <c r="H119" s="307"/>
      <c r="I119" s="307"/>
      <c r="J119" s="307"/>
      <c r="K119" s="307"/>
      <c r="L119" s="307"/>
      <c r="M119" s="307"/>
      <c r="N119" s="307"/>
      <c r="O119" s="307"/>
      <c r="P119" s="307"/>
      <c r="Q119" s="307"/>
      <c r="R119" s="308"/>
    </row>
    <row r="120" spans="1:18" s="270" customFormat="1" ht="12.75">
      <c r="A120" s="271"/>
      <c r="B120" s="272"/>
      <c r="C120" s="254"/>
      <c r="D120" s="255"/>
      <c r="E120" s="255"/>
      <c r="F120" s="255"/>
      <c r="G120" s="255"/>
      <c r="H120" s="255"/>
      <c r="I120" s="255"/>
      <c r="J120" s="255"/>
      <c r="K120" s="255"/>
      <c r="L120" s="255"/>
      <c r="M120" s="256"/>
      <c r="N120" s="272"/>
      <c r="O120" s="272"/>
      <c r="P120" s="309" t="s">
        <v>705</v>
      </c>
      <c r="Q120" s="309"/>
      <c r="R120" s="310"/>
    </row>
    <row r="121" spans="1:18" s="270" customFormat="1" ht="60">
      <c r="A121" s="273" t="s">
        <v>297</v>
      </c>
      <c r="B121" s="274" t="s">
        <v>432</v>
      </c>
      <c r="C121" s="319" t="s">
        <v>300</v>
      </c>
      <c r="D121" s="319"/>
      <c r="E121" s="319"/>
      <c r="F121" s="319"/>
      <c r="G121" s="319"/>
      <c r="H121" s="319"/>
      <c r="I121" s="319"/>
      <c r="J121" s="319"/>
      <c r="K121" s="319"/>
      <c r="L121" s="319"/>
      <c r="M121" s="319"/>
      <c r="N121" s="274" t="s">
        <v>301</v>
      </c>
      <c r="O121" s="275" t="s">
        <v>433</v>
      </c>
      <c r="P121" s="275" t="s">
        <v>303</v>
      </c>
      <c r="Q121" s="275" t="s">
        <v>434</v>
      </c>
      <c r="R121" s="276" t="s">
        <v>305</v>
      </c>
    </row>
    <row r="122" spans="1:18" s="270" customFormat="1" ht="76.5">
      <c r="A122" s="220" t="s">
        <v>706</v>
      </c>
      <c r="B122" s="221" t="s">
        <v>707</v>
      </c>
      <c r="C122" s="320">
        <v>39973</v>
      </c>
      <c r="D122" s="320"/>
      <c r="E122" s="320"/>
      <c r="F122" s="320"/>
      <c r="G122" s="320"/>
      <c r="H122" s="320"/>
      <c r="I122" s="320"/>
      <c r="J122" s="320"/>
      <c r="K122" s="320"/>
      <c r="L122" s="320"/>
      <c r="M122" s="320"/>
      <c r="N122" s="212">
        <v>43465</v>
      </c>
      <c r="O122" s="202">
        <f>270183.57+313200+10071.38+12528</f>
        <v>605982.9500000001</v>
      </c>
      <c r="P122" s="203"/>
      <c r="Q122" s="203"/>
      <c r="R122" s="226" t="s">
        <v>308</v>
      </c>
    </row>
    <row r="123" spans="1:18" s="270" customFormat="1" ht="76.5">
      <c r="A123" s="220" t="s">
        <v>708</v>
      </c>
      <c r="B123" s="221" t="s">
        <v>709</v>
      </c>
      <c r="C123" s="320">
        <v>41022</v>
      </c>
      <c r="D123" s="320"/>
      <c r="E123" s="320"/>
      <c r="F123" s="320"/>
      <c r="G123" s="320"/>
      <c r="H123" s="320"/>
      <c r="I123" s="320"/>
      <c r="J123" s="320"/>
      <c r="K123" s="320"/>
      <c r="L123" s="320"/>
      <c r="M123" s="320"/>
      <c r="N123" s="212">
        <v>44561</v>
      </c>
      <c r="O123" s="202">
        <f>273644.43+158400+15175.76+4752</f>
        <v>451972.19</v>
      </c>
      <c r="P123" s="203"/>
      <c r="Q123" s="203"/>
      <c r="R123" s="226" t="s">
        <v>308</v>
      </c>
    </row>
    <row r="124" spans="1:18" s="270" customFormat="1" ht="51">
      <c r="A124" s="220" t="s">
        <v>710</v>
      </c>
      <c r="B124" s="221" t="s">
        <v>711</v>
      </c>
      <c r="C124" s="320">
        <v>42174</v>
      </c>
      <c r="D124" s="320"/>
      <c r="E124" s="320"/>
      <c r="F124" s="320"/>
      <c r="G124" s="320"/>
      <c r="H124" s="320"/>
      <c r="I124" s="320"/>
      <c r="J124" s="320"/>
      <c r="K124" s="320"/>
      <c r="L124" s="320"/>
      <c r="M124" s="320"/>
      <c r="N124" s="212">
        <v>45657</v>
      </c>
      <c r="O124" s="202">
        <v>403825.6</v>
      </c>
      <c r="P124" s="203"/>
      <c r="Q124" s="203" t="s">
        <v>308</v>
      </c>
      <c r="R124" s="226"/>
    </row>
    <row r="125" spans="1:18" s="270" customFormat="1" ht="90" thickBot="1">
      <c r="A125" s="277" t="s">
        <v>787</v>
      </c>
      <c r="B125" s="278" t="s">
        <v>788</v>
      </c>
      <c r="C125" s="326">
        <v>42808</v>
      </c>
      <c r="D125" s="327"/>
      <c r="E125" s="327"/>
      <c r="F125" s="327"/>
      <c r="G125" s="327"/>
      <c r="H125" s="327"/>
      <c r="I125" s="327"/>
      <c r="J125" s="327"/>
      <c r="K125" s="327"/>
      <c r="L125" s="327"/>
      <c r="M125" s="328"/>
      <c r="N125" s="128">
        <v>43100</v>
      </c>
      <c r="O125" s="232">
        <v>163723</v>
      </c>
      <c r="P125" s="279"/>
      <c r="Q125" s="280" t="s">
        <v>30</v>
      </c>
      <c r="R125" s="281"/>
    </row>
    <row r="126" spans="1:18" s="270" customFormat="1" ht="102">
      <c r="A126" s="220" t="s">
        <v>447</v>
      </c>
      <c r="B126" s="221" t="s">
        <v>712</v>
      </c>
      <c r="C126" s="320">
        <v>39973</v>
      </c>
      <c r="D126" s="320"/>
      <c r="E126" s="320"/>
      <c r="F126" s="320"/>
      <c r="G126" s="320"/>
      <c r="H126" s="320"/>
      <c r="I126" s="320"/>
      <c r="J126" s="320"/>
      <c r="K126" s="320"/>
      <c r="L126" s="320"/>
      <c r="M126" s="320"/>
      <c r="N126" s="212">
        <v>43465</v>
      </c>
      <c r="O126" s="202">
        <f>1183755.85+547200+18000+13347.66-2795.43+34956</f>
        <v>1794464.08</v>
      </c>
      <c r="P126" s="203"/>
      <c r="Q126" s="203"/>
      <c r="R126" s="226" t="s">
        <v>308</v>
      </c>
    </row>
    <row r="127" spans="1:18" s="270" customFormat="1" ht="63.75">
      <c r="A127" s="220" t="s">
        <v>713</v>
      </c>
      <c r="B127" s="221" t="s">
        <v>29</v>
      </c>
      <c r="C127" s="320">
        <v>39986</v>
      </c>
      <c r="D127" s="320"/>
      <c r="E127" s="320"/>
      <c r="F127" s="320"/>
      <c r="G127" s="320"/>
      <c r="H127" s="320"/>
      <c r="I127" s="320"/>
      <c r="J127" s="320"/>
      <c r="K127" s="320"/>
      <c r="L127" s="320"/>
      <c r="M127" s="320"/>
      <c r="N127" s="212">
        <v>43465</v>
      </c>
      <c r="O127" s="202">
        <f>61200+1836</f>
        <v>63036</v>
      </c>
      <c r="P127" s="203"/>
      <c r="Q127" s="203" t="s">
        <v>30</v>
      </c>
      <c r="R127" s="226"/>
    </row>
    <row r="128" spans="1:18" s="270" customFormat="1" ht="165.75">
      <c r="A128" s="220" t="s">
        <v>31</v>
      </c>
      <c r="B128" s="221" t="s">
        <v>32</v>
      </c>
      <c r="C128" s="320">
        <v>41285</v>
      </c>
      <c r="D128" s="320"/>
      <c r="E128" s="320"/>
      <c r="F128" s="320"/>
      <c r="G128" s="320"/>
      <c r="H128" s="320"/>
      <c r="I128" s="320"/>
      <c r="J128" s="320"/>
      <c r="K128" s="320"/>
      <c r="L128" s="320"/>
      <c r="M128" s="320"/>
      <c r="N128" s="212">
        <v>44926</v>
      </c>
      <c r="O128" s="202">
        <v>55080.48</v>
      </c>
      <c r="P128" s="203"/>
      <c r="Q128" s="203" t="s">
        <v>308</v>
      </c>
      <c r="R128" s="226"/>
    </row>
    <row r="129" spans="1:18" s="270" customFormat="1" ht="51">
      <c r="A129" s="220" t="s">
        <v>33</v>
      </c>
      <c r="B129" s="221" t="s">
        <v>34</v>
      </c>
      <c r="C129" s="320">
        <v>41282</v>
      </c>
      <c r="D129" s="320"/>
      <c r="E129" s="320"/>
      <c r="F129" s="320"/>
      <c r="G129" s="320"/>
      <c r="H129" s="320"/>
      <c r="I129" s="320"/>
      <c r="J129" s="320"/>
      <c r="K129" s="320"/>
      <c r="L129" s="320"/>
      <c r="M129" s="320"/>
      <c r="N129" s="212">
        <v>44926</v>
      </c>
      <c r="O129" s="202">
        <f>1928134+702000+80682.4+12771.48+15199.51-25834.64+21060+7224.25</f>
        <v>2741236.9999999995</v>
      </c>
      <c r="P129" s="203"/>
      <c r="Q129" s="203"/>
      <c r="R129" s="226" t="s">
        <v>308</v>
      </c>
    </row>
    <row r="130" spans="1:18" s="270" customFormat="1" ht="51">
      <c r="A130" s="220" t="s">
        <v>35</v>
      </c>
      <c r="B130" s="221" t="s">
        <v>36</v>
      </c>
      <c r="C130" s="320">
        <v>39973</v>
      </c>
      <c r="D130" s="320"/>
      <c r="E130" s="320"/>
      <c r="F130" s="320"/>
      <c r="G130" s="320"/>
      <c r="H130" s="320"/>
      <c r="I130" s="320"/>
      <c r="J130" s="320"/>
      <c r="K130" s="320"/>
      <c r="L130" s="320"/>
      <c r="M130" s="320"/>
      <c r="N130" s="212">
        <v>43465</v>
      </c>
      <c r="O130" s="202">
        <f>1805644.45+121035+158259.85+94696+104109.94+13718.75</f>
        <v>2297463.9899999998</v>
      </c>
      <c r="P130" s="203" t="s">
        <v>308</v>
      </c>
      <c r="Q130" s="203"/>
      <c r="R130" s="226"/>
    </row>
    <row r="131" spans="1:18" s="270" customFormat="1" ht="51">
      <c r="A131" s="220" t="s">
        <v>714</v>
      </c>
      <c r="B131" s="221" t="s">
        <v>715</v>
      </c>
      <c r="C131" s="320">
        <v>41548</v>
      </c>
      <c r="D131" s="320"/>
      <c r="E131" s="320"/>
      <c r="F131" s="320"/>
      <c r="G131" s="320"/>
      <c r="H131" s="320"/>
      <c r="I131" s="320"/>
      <c r="J131" s="320"/>
      <c r="K131" s="320"/>
      <c r="L131" s="320"/>
      <c r="M131" s="320"/>
      <c r="N131" s="212">
        <v>44926</v>
      </c>
      <c r="O131" s="202">
        <f>105866.22+10204.56</f>
        <v>116070.78</v>
      </c>
      <c r="P131" s="203"/>
      <c r="Q131" s="203"/>
      <c r="R131" s="226" t="s">
        <v>308</v>
      </c>
    </row>
    <row r="132" spans="1:18" s="270" customFormat="1" ht="88.5" customHeight="1">
      <c r="A132" s="220" t="s">
        <v>716</v>
      </c>
      <c r="B132" s="221" t="s">
        <v>717</v>
      </c>
      <c r="C132" s="320">
        <v>39986</v>
      </c>
      <c r="D132" s="320"/>
      <c r="E132" s="320"/>
      <c r="F132" s="320"/>
      <c r="G132" s="320"/>
      <c r="H132" s="320"/>
      <c r="I132" s="320"/>
      <c r="J132" s="320"/>
      <c r="K132" s="320"/>
      <c r="L132" s="320"/>
      <c r="M132" s="320"/>
      <c r="N132" s="212">
        <v>43465</v>
      </c>
      <c r="O132" s="202">
        <f>93600+2624.4</f>
        <v>96224.4</v>
      </c>
      <c r="P132" s="203"/>
      <c r="Q132" s="203" t="s">
        <v>308</v>
      </c>
      <c r="R132" s="226"/>
    </row>
    <row r="133" spans="1:18" s="270" customFormat="1" ht="88.5" customHeight="1">
      <c r="A133" s="220" t="s">
        <v>718</v>
      </c>
      <c r="B133" s="221" t="s">
        <v>719</v>
      </c>
      <c r="C133" s="320">
        <v>41548</v>
      </c>
      <c r="D133" s="320"/>
      <c r="E133" s="320"/>
      <c r="F133" s="320"/>
      <c r="G133" s="320"/>
      <c r="H133" s="320"/>
      <c r="I133" s="320"/>
      <c r="J133" s="320"/>
      <c r="K133" s="320"/>
      <c r="L133" s="320"/>
      <c r="M133" s="320"/>
      <c r="N133" s="212">
        <v>44926</v>
      </c>
      <c r="O133" s="202">
        <f>1483798.04+450000+488904.21+4987+13500-30294.59</f>
        <v>2410894.66</v>
      </c>
      <c r="P133" s="203"/>
      <c r="Q133" s="203"/>
      <c r="R133" s="226" t="s">
        <v>308</v>
      </c>
    </row>
    <row r="134" spans="1:18" s="270" customFormat="1" ht="84.75" customHeight="1">
      <c r="A134" s="220" t="s">
        <v>720</v>
      </c>
      <c r="B134" s="221" t="s">
        <v>721</v>
      </c>
      <c r="C134" s="320">
        <v>41807</v>
      </c>
      <c r="D134" s="320"/>
      <c r="E134" s="320"/>
      <c r="F134" s="320"/>
      <c r="G134" s="320"/>
      <c r="H134" s="320"/>
      <c r="I134" s="320"/>
      <c r="J134" s="320"/>
      <c r="K134" s="320"/>
      <c r="L134" s="320"/>
      <c r="M134" s="320"/>
      <c r="N134" s="212">
        <v>45291</v>
      </c>
      <c r="O134" s="202">
        <f>108000+3240</f>
        <v>111240</v>
      </c>
      <c r="P134" s="203"/>
      <c r="Q134" s="203" t="s">
        <v>308</v>
      </c>
      <c r="R134" s="226"/>
    </row>
    <row r="135" spans="1:18" s="270" customFormat="1" ht="77.25" customHeight="1">
      <c r="A135" s="220" t="s">
        <v>722</v>
      </c>
      <c r="B135" s="221" t="s">
        <v>723</v>
      </c>
      <c r="C135" s="320">
        <v>39973</v>
      </c>
      <c r="D135" s="320"/>
      <c r="E135" s="320"/>
      <c r="F135" s="320"/>
      <c r="G135" s="320"/>
      <c r="H135" s="320"/>
      <c r="I135" s="320"/>
      <c r="J135" s="320"/>
      <c r="K135" s="320"/>
      <c r="L135" s="320"/>
      <c r="M135" s="320"/>
      <c r="N135" s="212">
        <v>43465</v>
      </c>
      <c r="O135" s="202">
        <f>1048721.72+90000+12208.62+2700</f>
        <v>1153630.34</v>
      </c>
      <c r="P135" s="203"/>
      <c r="Q135" s="203"/>
      <c r="R135" s="226" t="s">
        <v>308</v>
      </c>
    </row>
    <row r="136" spans="1:18" s="270" customFormat="1" ht="76.5">
      <c r="A136" s="220" t="s">
        <v>724</v>
      </c>
      <c r="B136" s="221" t="s">
        <v>709</v>
      </c>
      <c r="C136" s="320">
        <v>39973</v>
      </c>
      <c r="D136" s="320"/>
      <c r="E136" s="320"/>
      <c r="F136" s="320"/>
      <c r="G136" s="320"/>
      <c r="H136" s="320"/>
      <c r="I136" s="320"/>
      <c r="J136" s="320"/>
      <c r="K136" s="320"/>
      <c r="L136" s="320"/>
      <c r="M136" s="320"/>
      <c r="N136" s="212">
        <v>43465</v>
      </c>
      <c r="O136" s="202">
        <f>251845.78+36000+17727+6523.08+1080</f>
        <v>313175.86000000004</v>
      </c>
      <c r="P136" s="203"/>
      <c r="Q136" s="203"/>
      <c r="R136" s="226" t="s">
        <v>308</v>
      </c>
    </row>
    <row r="137" spans="1:18" ht="51">
      <c r="A137" s="220" t="s">
        <v>725</v>
      </c>
      <c r="B137" s="221" t="s">
        <v>726</v>
      </c>
      <c r="C137" s="320">
        <v>41548</v>
      </c>
      <c r="D137" s="320"/>
      <c r="E137" s="320"/>
      <c r="F137" s="320"/>
      <c r="G137" s="320"/>
      <c r="H137" s="320"/>
      <c r="I137" s="320"/>
      <c r="J137" s="320"/>
      <c r="K137" s="320"/>
      <c r="L137" s="320"/>
      <c r="M137" s="320"/>
      <c r="N137" s="212">
        <v>44926</v>
      </c>
      <c r="O137" s="202">
        <f>446331.93+96620.46+36000+5996+11806.53+1080+1697.85</f>
        <v>599532.77</v>
      </c>
      <c r="P137" s="203"/>
      <c r="Q137" s="203"/>
      <c r="R137" s="226" t="s">
        <v>308</v>
      </c>
    </row>
    <row r="138" spans="1:18" ht="84.75" customHeight="1">
      <c r="A138" s="220" t="s">
        <v>727</v>
      </c>
      <c r="B138" s="221" t="s">
        <v>728</v>
      </c>
      <c r="C138" s="320">
        <v>39986</v>
      </c>
      <c r="D138" s="320"/>
      <c r="E138" s="320"/>
      <c r="F138" s="320"/>
      <c r="G138" s="320"/>
      <c r="H138" s="320"/>
      <c r="I138" s="320"/>
      <c r="J138" s="320"/>
      <c r="K138" s="320"/>
      <c r="L138" s="320"/>
      <c r="M138" s="320"/>
      <c r="N138" s="212">
        <v>43465</v>
      </c>
      <c r="O138" s="202">
        <v>4701</v>
      </c>
      <c r="P138" s="203"/>
      <c r="Q138" s="203"/>
      <c r="R138" s="226" t="s">
        <v>308</v>
      </c>
    </row>
    <row r="139" spans="1:18" ht="54" customHeight="1">
      <c r="A139" s="220" t="s">
        <v>729</v>
      </c>
      <c r="B139" s="221" t="s">
        <v>730</v>
      </c>
      <c r="C139" s="320">
        <v>41428</v>
      </c>
      <c r="D139" s="320"/>
      <c r="E139" s="320"/>
      <c r="F139" s="320"/>
      <c r="G139" s="320"/>
      <c r="H139" s="320"/>
      <c r="I139" s="320"/>
      <c r="J139" s="320"/>
      <c r="K139" s="320"/>
      <c r="L139" s="320"/>
      <c r="M139" s="320"/>
      <c r="N139" s="212">
        <v>44926</v>
      </c>
      <c r="O139" s="202">
        <v>202368</v>
      </c>
      <c r="P139" s="203"/>
      <c r="Q139" s="203" t="s">
        <v>308</v>
      </c>
      <c r="R139" s="226"/>
    </row>
    <row r="140" spans="1:18" ht="76.5">
      <c r="A140" s="220" t="s">
        <v>731</v>
      </c>
      <c r="B140" s="221" t="s">
        <v>732</v>
      </c>
      <c r="C140" s="320">
        <v>42647</v>
      </c>
      <c r="D140" s="320"/>
      <c r="E140" s="320"/>
      <c r="F140" s="320"/>
      <c r="G140" s="320"/>
      <c r="H140" s="320"/>
      <c r="I140" s="320"/>
      <c r="J140" s="320"/>
      <c r="K140" s="320"/>
      <c r="L140" s="320"/>
      <c r="M140" s="320"/>
      <c r="N140" s="212">
        <v>43100</v>
      </c>
      <c r="O140" s="202">
        <v>39397.25</v>
      </c>
      <c r="P140" s="203"/>
      <c r="Q140" s="200" t="s">
        <v>308</v>
      </c>
      <c r="R140" s="226"/>
    </row>
    <row r="141" spans="1:18" ht="25.5" customHeight="1">
      <c r="A141" s="220" t="s">
        <v>733</v>
      </c>
      <c r="B141" s="221" t="s">
        <v>715</v>
      </c>
      <c r="C141" s="320">
        <v>41548</v>
      </c>
      <c r="D141" s="320"/>
      <c r="E141" s="320"/>
      <c r="F141" s="320"/>
      <c r="G141" s="320"/>
      <c r="H141" s="320"/>
      <c r="I141" s="320"/>
      <c r="J141" s="320"/>
      <c r="K141" s="320"/>
      <c r="L141" s="320"/>
      <c r="M141" s="320"/>
      <c r="N141" s="212">
        <v>44926</v>
      </c>
      <c r="O141" s="202">
        <f>230609.45+18895+7992.19</f>
        <v>257496.64</v>
      </c>
      <c r="P141" s="203" t="s">
        <v>308</v>
      </c>
      <c r="Q141" s="203"/>
      <c r="R141" s="226"/>
    </row>
    <row r="142" spans="1:18" ht="63.75">
      <c r="A142" s="220" t="s">
        <v>734</v>
      </c>
      <c r="B142" s="221" t="s">
        <v>735</v>
      </c>
      <c r="C142" s="320">
        <v>39668</v>
      </c>
      <c r="D142" s="320"/>
      <c r="E142" s="320"/>
      <c r="F142" s="320"/>
      <c r="G142" s="320"/>
      <c r="H142" s="320"/>
      <c r="I142" s="320"/>
      <c r="J142" s="320"/>
      <c r="K142" s="320"/>
      <c r="L142" s="320"/>
      <c r="M142" s="320"/>
      <c r="N142" s="212">
        <v>43100</v>
      </c>
      <c r="O142" s="202">
        <v>82800</v>
      </c>
      <c r="P142" s="203"/>
      <c r="Q142" s="203" t="s">
        <v>30</v>
      </c>
      <c r="R142" s="226"/>
    </row>
    <row r="143" spans="1:18" s="126" customFormat="1" ht="65.25" customHeight="1" thickBot="1">
      <c r="A143" s="127" t="s">
        <v>789</v>
      </c>
      <c r="B143" s="278" t="s">
        <v>788</v>
      </c>
      <c r="C143" s="329">
        <v>42849</v>
      </c>
      <c r="D143" s="329"/>
      <c r="E143" s="329"/>
      <c r="F143" s="329"/>
      <c r="G143" s="329"/>
      <c r="H143" s="329"/>
      <c r="I143" s="329"/>
      <c r="J143" s="329"/>
      <c r="K143" s="329"/>
      <c r="L143" s="329"/>
      <c r="M143" s="329"/>
      <c r="N143" s="128">
        <v>43100</v>
      </c>
      <c r="O143" s="232">
        <v>80000</v>
      </c>
      <c r="P143" s="130"/>
      <c r="Q143" s="155" t="s">
        <v>30</v>
      </c>
      <c r="R143" s="131"/>
    </row>
    <row r="144" spans="1:18" ht="51.75" thickBot="1">
      <c r="A144" s="259" t="s">
        <v>736</v>
      </c>
      <c r="B144" s="260" t="s">
        <v>715</v>
      </c>
      <c r="C144" s="324">
        <v>41548</v>
      </c>
      <c r="D144" s="324"/>
      <c r="E144" s="324"/>
      <c r="F144" s="324"/>
      <c r="G144" s="324"/>
      <c r="H144" s="324"/>
      <c r="I144" s="324"/>
      <c r="J144" s="324"/>
      <c r="K144" s="324"/>
      <c r="L144" s="324"/>
      <c r="M144" s="324"/>
      <c r="N144" s="239">
        <v>44926</v>
      </c>
      <c r="O144" s="232">
        <f>81809.56+3309.01</f>
        <v>85118.56999999999</v>
      </c>
      <c r="P144" s="233" t="s">
        <v>30</v>
      </c>
      <c r="Q144" s="233"/>
      <c r="R144" s="262"/>
    </row>
    <row r="145" spans="1:14" ht="13.5" thickBot="1">
      <c r="A145" s="111"/>
      <c r="B145" s="60"/>
      <c r="C145" s="112"/>
      <c r="D145" s="113"/>
      <c r="E145" s="113"/>
      <c r="F145" s="113"/>
      <c r="G145" s="112"/>
      <c r="H145" s="112"/>
      <c r="I145" s="112"/>
      <c r="J145" s="112"/>
      <c r="K145" s="112"/>
      <c r="L145" s="112"/>
      <c r="M145" s="112"/>
      <c r="N145" s="112"/>
    </row>
    <row r="146" spans="1:18" ht="12.75">
      <c r="A146" s="306" t="s">
        <v>737</v>
      </c>
      <c r="B146" s="307"/>
      <c r="C146" s="307"/>
      <c r="D146" s="307"/>
      <c r="E146" s="307"/>
      <c r="F146" s="307"/>
      <c r="G146" s="307"/>
      <c r="H146" s="307"/>
      <c r="I146" s="307"/>
      <c r="J146" s="307"/>
      <c r="K146" s="307"/>
      <c r="L146" s="307"/>
      <c r="M146" s="307"/>
      <c r="N146" s="307"/>
      <c r="O146" s="307"/>
      <c r="P146" s="307"/>
      <c r="Q146" s="307"/>
      <c r="R146" s="308"/>
    </row>
    <row r="147" spans="1:18" ht="12.75">
      <c r="A147" s="108"/>
      <c r="B147" s="109"/>
      <c r="C147" s="114"/>
      <c r="D147" s="115"/>
      <c r="E147" s="115"/>
      <c r="F147" s="115"/>
      <c r="G147" s="115"/>
      <c r="H147" s="115"/>
      <c r="I147" s="115"/>
      <c r="J147" s="115"/>
      <c r="K147" s="115"/>
      <c r="L147" s="115"/>
      <c r="M147" s="116"/>
      <c r="N147" s="109"/>
      <c r="O147" s="109"/>
      <c r="P147" s="309" t="s">
        <v>705</v>
      </c>
      <c r="Q147" s="309"/>
      <c r="R147" s="310"/>
    </row>
    <row r="148" spans="1:18" ht="43.5" customHeight="1">
      <c r="A148" s="108" t="s">
        <v>297</v>
      </c>
      <c r="B148" s="109" t="s">
        <v>432</v>
      </c>
      <c r="C148" s="319" t="s">
        <v>300</v>
      </c>
      <c r="D148" s="319"/>
      <c r="E148" s="319"/>
      <c r="F148" s="319"/>
      <c r="G148" s="319"/>
      <c r="H148" s="319"/>
      <c r="I148" s="319"/>
      <c r="J148" s="319"/>
      <c r="K148" s="319"/>
      <c r="L148" s="319"/>
      <c r="M148" s="319"/>
      <c r="N148" s="109" t="s">
        <v>301</v>
      </c>
      <c r="O148" s="106" t="s">
        <v>433</v>
      </c>
      <c r="P148" s="106" t="s">
        <v>303</v>
      </c>
      <c r="Q148" s="106" t="s">
        <v>434</v>
      </c>
      <c r="R148" s="107" t="s">
        <v>305</v>
      </c>
    </row>
    <row r="149" spans="1:18" s="133" customFormat="1" ht="53.25" customHeight="1">
      <c r="A149" s="117" t="s">
        <v>738</v>
      </c>
      <c r="B149" s="118" t="s">
        <v>739</v>
      </c>
      <c r="C149" s="330">
        <v>41091</v>
      </c>
      <c r="D149" s="330"/>
      <c r="E149" s="330"/>
      <c r="F149" s="330"/>
      <c r="G149" s="330"/>
      <c r="H149" s="330"/>
      <c r="I149" s="330"/>
      <c r="J149" s="330"/>
      <c r="K149" s="330"/>
      <c r="L149" s="330"/>
      <c r="M149" s="330"/>
      <c r="N149" s="119">
        <v>44561</v>
      </c>
      <c r="O149" s="120">
        <f>3196886.95+85004.9</f>
        <v>3281891.85</v>
      </c>
      <c r="P149" s="121" t="s">
        <v>30</v>
      </c>
      <c r="Q149" s="121"/>
      <c r="R149" s="122"/>
    </row>
    <row r="150" spans="1:18" ht="51.75" customHeight="1">
      <c r="A150" s="117" t="s">
        <v>740</v>
      </c>
      <c r="B150" s="118" t="s">
        <v>741</v>
      </c>
      <c r="C150" s="330">
        <v>41091</v>
      </c>
      <c r="D150" s="330"/>
      <c r="E150" s="330"/>
      <c r="F150" s="330"/>
      <c r="G150" s="330"/>
      <c r="H150" s="330"/>
      <c r="I150" s="330"/>
      <c r="J150" s="330"/>
      <c r="K150" s="330"/>
      <c r="L150" s="330"/>
      <c r="M150" s="330"/>
      <c r="N150" s="119">
        <v>44561</v>
      </c>
      <c r="O150" s="120">
        <f>1185214.72+33111.69</f>
        <v>1218326.41</v>
      </c>
      <c r="P150" s="121" t="s">
        <v>308</v>
      </c>
      <c r="Q150" s="121"/>
      <c r="R150" s="122"/>
    </row>
    <row r="151" spans="1:18" ht="66.75" customHeight="1">
      <c r="A151" s="123" t="s">
        <v>742</v>
      </c>
      <c r="B151" s="124" t="s">
        <v>743</v>
      </c>
      <c r="C151" s="331">
        <v>42401</v>
      </c>
      <c r="D151" s="331"/>
      <c r="E151" s="331"/>
      <c r="F151" s="331"/>
      <c r="G151" s="331"/>
      <c r="H151" s="331"/>
      <c r="I151" s="331"/>
      <c r="J151" s="331"/>
      <c r="K151" s="331"/>
      <c r="L151" s="331"/>
      <c r="M151" s="331"/>
      <c r="N151" s="125">
        <v>43100</v>
      </c>
      <c r="O151" s="120">
        <f>1676518.83+46837.4</f>
        <v>1723356.23</v>
      </c>
      <c r="P151" s="121" t="s">
        <v>308</v>
      </c>
      <c r="Q151" s="121"/>
      <c r="R151" s="122"/>
    </row>
    <row r="152" spans="1:18" ht="67.5" customHeight="1">
      <c r="A152" s="117" t="s">
        <v>744</v>
      </c>
      <c r="B152" s="118" t="s">
        <v>745</v>
      </c>
      <c r="C152" s="330">
        <v>41282</v>
      </c>
      <c r="D152" s="330"/>
      <c r="E152" s="330"/>
      <c r="F152" s="330"/>
      <c r="G152" s="330"/>
      <c r="H152" s="330"/>
      <c r="I152" s="330"/>
      <c r="J152" s="330"/>
      <c r="K152" s="330"/>
      <c r="L152" s="330"/>
      <c r="M152" s="330"/>
      <c r="N152" s="119">
        <v>44926</v>
      </c>
      <c r="O152" s="120">
        <v>97284</v>
      </c>
      <c r="P152" s="121"/>
      <c r="Q152" s="121" t="s">
        <v>308</v>
      </c>
      <c r="R152" s="122"/>
    </row>
    <row r="153" spans="1:18" ht="69" customHeight="1">
      <c r="A153" s="117" t="s">
        <v>746</v>
      </c>
      <c r="B153" s="118" t="s">
        <v>747</v>
      </c>
      <c r="C153" s="330">
        <v>41091</v>
      </c>
      <c r="D153" s="330"/>
      <c r="E153" s="330"/>
      <c r="F153" s="330"/>
      <c r="G153" s="330"/>
      <c r="H153" s="330"/>
      <c r="I153" s="330"/>
      <c r="J153" s="330"/>
      <c r="K153" s="330"/>
      <c r="L153" s="330"/>
      <c r="M153" s="330"/>
      <c r="N153" s="119">
        <v>44561</v>
      </c>
      <c r="O153" s="120">
        <f>565953.12+15811.2</f>
        <v>581764.32</v>
      </c>
      <c r="P153" s="121" t="s">
        <v>308</v>
      </c>
      <c r="Q153" s="121"/>
      <c r="R153" s="122"/>
    </row>
    <row r="154" spans="1:18" ht="66" customHeight="1">
      <c r="A154" s="117" t="s">
        <v>748</v>
      </c>
      <c r="B154" s="118" t="s">
        <v>739</v>
      </c>
      <c r="C154" s="330">
        <v>41091</v>
      </c>
      <c r="D154" s="330"/>
      <c r="E154" s="330"/>
      <c r="F154" s="330"/>
      <c r="G154" s="330"/>
      <c r="H154" s="330"/>
      <c r="I154" s="330"/>
      <c r="J154" s="330"/>
      <c r="K154" s="330"/>
      <c r="L154" s="330"/>
      <c r="M154" s="330"/>
      <c r="N154" s="119">
        <v>44561</v>
      </c>
      <c r="O154" s="120">
        <f>1127112.4+31488.48</f>
        <v>1158600.88</v>
      </c>
      <c r="P154" s="121" t="s">
        <v>308</v>
      </c>
      <c r="Q154" s="121"/>
      <c r="R154" s="122"/>
    </row>
    <row r="155" spans="1:18" ht="63" customHeight="1" thickBot="1">
      <c r="A155" s="127" t="s">
        <v>749</v>
      </c>
      <c r="B155" s="101" t="s">
        <v>739</v>
      </c>
      <c r="C155" s="329">
        <v>41091</v>
      </c>
      <c r="D155" s="329"/>
      <c r="E155" s="329"/>
      <c r="F155" s="329"/>
      <c r="G155" s="329"/>
      <c r="H155" s="329"/>
      <c r="I155" s="329"/>
      <c r="J155" s="329"/>
      <c r="K155" s="329"/>
      <c r="L155" s="329"/>
      <c r="M155" s="329"/>
      <c r="N155" s="128">
        <v>44561</v>
      </c>
      <c r="O155" s="129">
        <f>562087.12+15703.19</f>
        <v>577790.3099999999</v>
      </c>
      <c r="P155" s="130" t="s">
        <v>308</v>
      </c>
      <c r="Q155" s="130"/>
      <c r="R155" s="131"/>
    </row>
    <row r="156" spans="1:18" s="133" customFormat="1" ht="48.75" customHeight="1" thickBot="1">
      <c r="A156" s="111"/>
      <c r="B156" s="60"/>
      <c r="C156" s="132"/>
      <c r="D156" s="132"/>
      <c r="E156" s="132"/>
      <c r="F156" s="132"/>
      <c r="G156" s="132"/>
      <c r="H156" s="132"/>
      <c r="I156" s="132"/>
      <c r="J156" s="132"/>
      <c r="K156" s="132"/>
      <c r="L156" s="132"/>
      <c r="M156" s="132"/>
      <c r="N156" s="112"/>
      <c r="O156" s="32"/>
      <c r="P156" s="32"/>
      <c r="Q156" s="32"/>
      <c r="R156" s="32"/>
    </row>
    <row r="157" spans="1:18" ht="48" customHeight="1">
      <c r="A157" s="306" t="s">
        <v>750</v>
      </c>
      <c r="B157" s="307"/>
      <c r="C157" s="307"/>
      <c r="D157" s="307"/>
      <c r="E157" s="307"/>
      <c r="F157" s="307"/>
      <c r="G157" s="307"/>
      <c r="H157" s="307"/>
      <c r="I157" s="307"/>
      <c r="J157" s="307"/>
      <c r="K157" s="307"/>
      <c r="L157" s="307"/>
      <c r="M157" s="307"/>
      <c r="N157" s="307"/>
      <c r="O157" s="307"/>
      <c r="P157" s="307"/>
      <c r="Q157" s="307"/>
      <c r="R157" s="308"/>
    </row>
    <row r="158" spans="1:18" s="270" customFormat="1" ht="67.5" customHeight="1">
      <c r="A158" s="108"/>
      <c r="B158" s="109"/>
      <c r="C158" s="114"/>
      <c r="D158" s="115"/>
      <c r="E158" s="115"/>
      <c r="F158" s="115"/>
      <c r="G158" s="115"/>
      <c r="H158" s="115"/>
      <c r="I158" s="115"/>
      <c r="J158" s="115"/>
      <c r="K158" s="115"/>
      <c r="L158" s="115"/>
      <c r="M158" s="116"/>
      <c r="N158" s="109"/>
      <c r="O158" s="109"/>
      <c r="P158" s="309" t="s">
        <v>705</v>
      </c>
      <c r="Q158" s="309"/>
      <c r="R158" s="310"/>
    </row>
    <row r="159" spans="1:18" ht="42" customHeight="1">
      <c r="A159" s="108" t="s">
        <v>297</v>
      </c>
      <c r="B159" s="109" t="s">
        <v>432</v>
      </c>
      <c r="C159" s="319" t="s">
        <v>300</v>
      </c>
      <c r="D159" s="319"/>
      <c r="E159" s="319"/>
      <c r="F159" s="319"/>
      <c r="G159" s="319"/>
      <c r="H159" s="319"/>
      <c r="I159" s="319"/>
      <c r="J159" s="319"/>
      <c r="K159" s="319"/>
      <c r="L159" s="319"/>
      <c r="M159" s="319"/>
      <c r="N159" s="109" t="s">
        <v>301</v>
      </c>
      <c r="O159" s="106" t="s">
        <v>433</v>
      </c>
      <c r="P159" s="106" t="s">
        <v>303</v>
      </c>
      <c r="Q159" s="106" t="s">
        <v>434</v>
      </c>
      <c r="R159" s="107" t="s">
        <v>305</v>
      </c>
    </row>
    <row r="160" spans="1:18" ht="86.25" customHeight="1">
      <c r="A160" s="117" t="s">
        <v>751</v>
      </c>
      <c r="B160" s="118" t="s">
        <v>752</v>
      </c>
      <c r="C160" s="330">
        <v>37651</v>
      </c>
      <c r="D160" s="330"/>
      <c r="E160" s="330"/>
      <c r="F160" s="330"/>
      <c r="G160" s="330"/>
      <c r="H160" s="330"/>
      <c r="I160" s="330"/>
      <c r="J160" s="330"/>
      <c r="K160" s="330"/>
      <c r="L160" s="330"/>
      <c r="M160" s="330"/>
      <c r="N160" s="134" t="s">
        <v>753</v>
      </c>
      <c r="O160" s="135">
        <v>0</v>
      </c>
      <c r="P160" s="121" t="s">
        <v>180</v>
      </c>
      <c r="Q160" s="121" t="s">
        <v>180</v>
      </c>
      <c r="R160" s="122" t="s">
        <v>180</v>
      </c>
    </row>
    <row r="161" spans="1:18" ht="88.5" customHeight="1" thickBot="1">
      <c r="A161" s="127" t="s">
        <v>754</v>
      </c>
      <c r="B161" s="101" t="s">
        <v>755</v>
      </c>
      <c r="C161" s="329">
        <v>37407</v>
      </c>
      <c r="D161" s="329"/>
      <c r="E161" s="329"/>
      <c r="F161" s="329"/>
      <c r="G161" s="329"/>
      <c r="H161" s="329"/>
      <c r="I161" s="329"/>
      <c r="J161" s="329"/>
      <c r="K161" s="329"/>
      <c r="L161" s="329"/>
      <c r="M161" s="329"/>
      <c r="N161" s="136" t="s">
        <v>756</v>
      </c>
      <c r="O161" s="137">
        <v>0</v>
      </c>
      <c r="P161" s="130" t="s">
        <v>180</v>
      </c>
      <c r="Q161" s="130" t="s">
        <v>180</v>
      </c>
      <c r="R161" s="131" t="s">
        <v>180</v>
      </c>
    </row>
    <row r="162" spans="1:14" ht="61.5" customHeight="1" thickBot="1">
      <c r="A162" s="111"/>
      <c r="B162" s="60"/>
      <c r="C162" s="112"/>
      <c r="D162" s="113"/>
      <c r="E162" s="113"/>
      <c r="F162" s="113"/>
      <c r="G162" s="112"/>
      <c r="H162" s="112"/>
      <c r="I162" s="112"/>
      <c r="J162" s="112"/>
      <c r="K162" s="112"/>
      <c r="L162" s="112"/>
      <c r="M162" s="112"/>
      <c r="N162" s="112"/>
    </row>
    <row r="163" spans="1:18" ht="59.25" customHeight="1">
      <c r="A163" s="306" t="s">
        <v>757</v>
      </c>
      <c r="B163" s="307"/>
      <c r="C163" s="307"/>
      <c r="D163" s="307"/>
      <c r="E163" s="307"/>
      <c r="F163" s="307"/>
      <c r="G163" s="307"/>
      <c r="H163" s="307"/>
      <c r="I163" s="307"/>
      <c r="J163" s="307"/>
      <c r="K163" s="307"/>
      <c r="L163" s="307"/>
      <c r="M163" s="307"/>
      <c r="N163" s="307"/>
      <c r="O163" s="307"/>
      <c r="P163" s="307"/>
      <c r="Q163" s="307"/>
      <c r="R163" s="308"/>
    </row>
    <row r="164" spans="1:18" ht="12.75">
      <c r="A164" s="108"/>
      <c r="B164" s="109"/>
      <c r="C164" s="114"/>
      <c r="D164" s="115"/>
      <c r="E164" s="115"/>
      <c r="F164" s="115"/>
      <c r="G164" s="115"/>
      <c r="H164" s="115"/>
      <c r="I164" s="115"/>
      <c r="J164" s="115"/>
      <c r="K164" s="115"/>
      <c r="L164" s="115"/>
      <c r="M164" s="116"/>
      <c r="N164" s="109"/>
      <c r="O164" s="109"/>
      <c r="P164" s="309" t="s">
        <v>758</v>
      </c>
      <c r="Q164" s="309"/>
      <c r="R164" s="310"/>
    </row>
    <row r="165" spans="1:18" ht="33.75" customHeight="1">
      <c r="A165" s="108" t="s">
        <v>297</v>
      </c>
      <c r="B165" s="109" t="s">
        <v>432</v>
      </c>
      <c r="C165" s="319" t="s">
        <v>300</v>
      </c>
      <c r="D165" s="319"/>
      <c r="E165" s="319"/>
      <c r="F165" s="319"/>
      <c r="G165" s="319"/>
      <c r="H165" s="319"/>
      <c r="I165" s="319"/>
      <c r="J165" s="319"/>
      <c r="K165" s="319"/>
      <c r="L165" s="319"/>
      <c r="M165" s="319"/>
      <c r="N165" s="109" t="s">
        <v>301</v>
      </c>
      <c r="O165" s="106" t="s">
        <v>433</v>
      </c>
      <c r="P165" s="106" t="s">
        <v>303</v>
      </c>
      <c r="Q165" s="138" t="s">
        <v>759</v>
      </c>
      <c r="R165" s="107" t="s">
        <v>305</v>
      </c>
    </row>
    <row r="166" spans="1:18" ht="87" customHeight="1">
      <c r="A166" s="197" t="s">
        <v>760</v>
      </c>
      <c r="B166" s="198" t="s">
        <v>761</v>
      </c>
      <c r="C166" s="326">
        <v>42384</v>
      </c>
      <c r="D166" s="327"/>
      <c r="E166" s="327"/>
      <c r="F166" s="327"/>
      <c r="G166" s="327"/>
      <c r="H166" s="327"/>
      <c r="I166" s="327"/>
      <c r="J166" s="327"/>
      <c r="K166" s="327"/>
      <c r="L166" s="327"/>
      <c r="M166" s="328"/>
      <c r="N166" s="119">
        <v>46022</v>
      </c>
      <c r="O166" s="282">
        <v>18000</v>
      </c>
      <c r="P166" s="283"/>
      <c r="Q166" s="284" t="s">
        <v>308</v>
      </c>
      <c r="R166" s="285"/>
    </row>
    <row r="167" spans="1:18" ht="163.5" customHeight="1">
      <c r="A167" s="117" t="s">
        <v>762</v>
      </c>
      <c r="B167" s="295" t="s">
        <v>957</v>
      </c>
      <c r="C167" s="330">
        <v>41367</v>
      </c>
      <c r="D167" s="330"/>
      <c r="E167" s="330"/>
      <c r="F167" s="330"/>
      <c r="G167" s="330"/>
      <c r="H167" s="330"/>
      <c r="I167" s="330"/>
      <c r="J167" s="330"/>
      <c r="K167" s="330"/>
      <c r="L167" s="330"/>
      <c r="M167" s="330"/>
      <c r="N167" s="119">
        <v>44926</v>
      </c>
      <c r="O167" s="120">
        <v>47397</v>
      </c>
      <c r="P167" s="121"/>
      <c r="Q167" s="121" t="s">
        <v>308</v>
      </c>
      <c r="R167" s="122"/>
    </row>
    <row r="168" spans="1:18" ht="68.25" customHeight="1">
      <c r="A168" s="139" t="s">
        <v>763</v>
      </c>
      <c r="B168" s="91" t="s">
        <v>764</v>
      </c>
      <c r="C168" s="332" t="s">
        <v>765</v>
      </c>
      <c r="D168" s="333"/>
      <c r="E168" s="333"/>
      <c r="F168" s="333"/>
      <c r="G168" s="333"/>
      <c r="H168" s="333"/>
      <c r="I168" s="333"/>
      <c r="J168" s="333"/>
      <c r="K168" s="333"/>
      <c r="L168" s="333"/>
      <c r="M168" s="333"/>
      <c r="N168" s="140" t="s">
        <v>949</v>
      </c>
      <c r="O168" s="135">
        <v>0</v>
      </c>
      <c r="P168" s="121" t="s">
        <v>180</v>
      </c>
      <c r="Q168" s="121" t="s">
        <v>180</v>
      </c>
      <c r="R168" s="122" t="s">
        <v>180</v>
      </c>
    </row>
    <row r="169" spans="1:18" s="270" customFormat="1" ht="51">
      <c r="A169" s="117" t="s">
        <v>766</v>
      </c>
      <c r="B169" s="118" t="s">
        <v>767</v>
      </c>
      <c r="C169" s="330">
        <v>36893</v>
      </c>
      <c r="D169" s="330"/>
      <c r="E169" s="330"/>
      <c r="F169" s="330"/>
      <c r="G169" s="330"/>
      <c r="H169" s="330"/>
      <c r="I169" s="330"/>
      <c r="J169" s="330"/>
      <c r="K169" s="330"/>
      <c r="L169" s="330"/>
      <c r="M169" s="330"/>
      <c r="N169" s="119">
        <v>55155</v>
      </c>
      <c r="O169" s="120">
        <v>0</v>
      </c>
      <c r="P169" s="121" t="s">
        <v>180</v>
      </c>
      <c r="Q169" s="121" t="s">
        <v>180</v>
      </c>
      <c r="R169" s="122" t="s">
        <v>180</v>
      </c>
    </row>
    <row r="170" spans="1:18" s="270" customFormat="1" ht="60.75" customHeight="1">
      <c r="A170" s="117" t="s">
        <v>768</v>
      </c>
      <c r="B170" s="118" t="s">
        <v>769</v>
      </c>
      <c r="C170" s="330">
        <v>42692</v>
      </c>
      <c r="D170" s="330"/>
      <c r="E170" s="330"/>
      <c r="F170" s="330"/>
      <c r="G170" s="330"/>
      <c r="H170" s="330"/>
      <c r="I170" s="330"/>
      <c r="J170" s="330"/>
      <c r="K170" s="330"/>
      <c r="L170" s="330"/>
      <c r="M170" s="330"/>
      <c r="N170" s="119">
        <v>43100</v>
      </c>
      <c r="O170" s="120">
        <f>19466+17942+17969+18933</f>
        <v>74310</v>
      </c>
      <c r="P170" s="121"/>
      <c r="Q170" s="121"/>
      <c r="R170" s="122"/>
    </row>
    <row r="171" spans="1:18" s="270" customFormat="1" ht="60.75" customHeight="1" thickBot="1">
      <c r="A171" s="127" t="s">
        <v>423</v>
      </c>
      <c r="B171" s="101" t="s">
        <v>770</v>
      </c>
      <c r="C171" s="329">
        <v>37316</v>
      </c>
      <c r="D171" s="329"/>
      <c r="E171" s="329"/>
      <c r="F171" s="329"/>
      <c r="G171" s="329"/>
      <c r="H171" s="329"/>
      <c r="I171" s="329"/>
      <c r="J171" s="329"/>
      <c r="K171" s="329"/>
      <c r="L171" s="329"/>
      <c r="M171" s="329"/>
      <c r="N171" s="128">
        <v>55579</v>
      </c>
      <c r="O171" s="129">
        <v>0</v>
      </c>
      <c r="P171" s="130" t="s">
        <v>180</v>
      </c>
      <c r="Q171" s="130" t="s">
        <v>180</v>
      </c>
      <c r="R171" s="131" t="s">
        <v>180</v>
      </c>
    </row>
    <row r="172" spans="1:18" s="270" customFormat="1" ht="12.75">
      <c r="A172" s="111"/>
      <c r="B172" s="111"/>
      <c r="C172" s="141"/>
      <c r="D172" s="142"/>
      <c r="E172" s="142"/>
      <c r="F172" s="142"/>
      <c r="G172" s="142"/>
      <c r="H172" s="142"/>
      <c r="I172" s="142"/>
      <c r="J172" s="142"/>
      <c r="K172" s="142"/>
      <c r="L172" s="142"/>
      <c r="M172" s="142"/>
      <c r="N172" s="143"/>
      <c r="O172" s="144"/>
      <c r="P172" s="145"/>
      <c r="Q172" s="145"/>
      <c r="R172" s="145"/>
    </row>
    <row r="173" spans="7:14" ht="27" customHeight="1" thickBot="1">
      <c r="G173" s="146"/>
      <c r="H173" s="146"/>
      <c r="I173" s="146"/>
      <c r="J173" s="146"/>
      <c r="K173" s="146"/>
      <c r="L173" s="146"/>
      <c r="M173" s="146"/>
      <c r="N173" s="146"/>
    </row>
    <row r="174" spans="1:18" ht="57" customHeight="1">
      <c r="A174" s="306" t="s">
        <v>771</v>
      </c>
      <c r="B174" s="307"/>
      <c r="C174" s="307"/>
      <c r="D174" s="307"/>
      <c r="E174" s="307"/>
      <c r="F174" s="307"/>
      <c r="G174" s="307"/>
      <c r="H174" s="307"/>
      <c r="I174" s="307"/>
      <c r="J174" s="307"/>
      <c r="K174" s="307"/>
      <c r="L174" s="307"/>
      <c r="M174" s="307"/>
      <c r="N174" s="307"/>
      <c r="O174" s="307"/>
      <c r="P174" s="307"/>
      <c r="Q174" s="307"/>
      <c r="R174" s="308"/>
    </row>
    <row r="175" spans="1:18" ht="36" customHeight="1">
      <c r="A175" s="108"/>
      <c r="B175" s="109"/>
      <c r="C175" s="109"/>
      <c r="D175" s="109"/>
      <c r="E175" s="109"/>
      <c r="F175" s="109"/>
      <c r="G175" s="109"/>
      <c r="H175" s="109"/>
      <c r="I175" s="109"/>
      <c r="J175" s="109"/>
      <c r="K175" s="109"/>
      <c r="L175" s="109"/>
      <c r="M175" s="109"/>
      <c r="N175" s="109"/>
      <c r="O175" s="109"/>
      <c r="P175" s="309" t="s">
        <v>705</v>
      </c>
      <c r="Q175" s="309"/>
      <c r="R175" s="310"/>
    </row>
    <row r="176" spans="1:18" ht="24.75" customHeight="1">
      <c r="A176" s="108" t="s">
        <v>772</v>
      </c>
      <c r="B176" s="109" t="s">
        <v>298</v>
      </c>
      <c r="C176" s="105" t="s">
        <v>773</v>
      </c>
      <c r="D176" s="105"/>
      <c r="E176" s="105"/>
      <c r="F176" s="105"/>
      <c r="G176" s="105"/>
      <c r="H176" s="105"/>
      <c r="I176" s="105"/>
      <c r="J176" s="105"/>
      <c r="K176" s="105"/>
      <c r="L176" s="105"/>
      <c r="M176" s="109" t="s">
        <v>774</v>
      </c>
      <c r="N176" s="109" t="s">
        <v>301</v>
      </c>
      <c r="O176" s="106" t="s">
        <v>433</v>
      </c>
      <c r="P176" s="106" t="s">
        <v>775</v>
      </c>
      <c r="Q176" s="138" t="s">
        <v>434</v>
      </c>
      <c r="R176" s="107" t="s">
        <v>305</v>
      </c>
    </row>
    <row r="177" spans="1:18" s="34" customFormat="1" ht="48.75" customHeight="1">
      <c r="A177" s="197" t="s">
        <v>776</v>
      </c>
      <c r="B177" s="206" t="s">
        <v>777</v>
      </c>
      <c r="C177" s="207" t="s">
        <v>603</v>
      </c>
      <c r="D177" s="200">
        <v>54</v>
      </c>
      <c r="E177" s="200">
        <v>20</v>
      </c>
      <c r="F177" s="200">
        <v>12</v>
      </c>
      <c r="G177" s="200">
        <v>14</v>
      </c>
      <c r="H177" s="200"/>
      <c r="I177" s="200"/>
      <c r="J177" s="200"/>
      <c r="K177" s="200"/>
      <c r="L177" s="200">
        <v>2012</v>
      </c>
      <c r="M177" s="201">
        <v>42142</v>
      </c>
      <c r="N177" s="286" t="s">
        <v>778</v>
      </c>
      <c r="O177" s="293">
        <f>921940.92+265336.32+290992.26</f>
        <v>1478269.5</v>
      </c>
      <c r="P177" s="203" t="s">
        <v>308</v>
      </c>
      <c r="Q177" s="203"/>
      <c r="R177" s="226"/>
    </row>
    <row r="178" spans="1:18" ht="45.75" customHeight="1">
      <c r="A178" s="197" t="s">
        <v>779</v>
      </c>
      <c r="B178" s="206" t="s">
        <v>405</v>
      </c>
      <c r="C178" s="207" t="s">
        <v>161</v>
      </c>
      <c r="D178" s="200">
        <v>52</v>
      </c>
      <c r="E178" s="200"/>
      <c r="F178" s="200"/>
      <c r="G178" s="200"/>
      <c r="H178" s="200"/>
      <c r="I178" s="200"/>
      <c r="J178" s="200"/>
      <c r="K178" s="200"/>
      <c r="L178" s="200">
        <v>2013</v>
      </c>
      <c r="M178" s="201">
        <v>42135</v>
      </c>
      <c r="N178" s="286" t="s">
        <v>778</v>
      </c>
      <c r="O178" s="293">
        <f>1139630.18</f>
        <v>1139630.18</v>
      </c>
      <c r="P178" s="203" t="s">
        <v>308</v>
      </c>
      <c r="Q178" s="203"/>
      <c r="R178" s="226"/>
    </row>
    <row r="179" spans="1:18" ht="25.5" customHeight="1">
      <c r="A179" s="197" t="s">
        <v>780</v>
      </c>
      <c r="B179" s="206" t="s">
        <v>781</v>
      </c>
      <c r="C179" s="207" t="s">
        <v>114</v>
      </c>
      <c r="D179" s="200">
        <v>48</v>
      </c>
      <c r="E179" s="200"/>
      <c r="F179" s="200"/>
      <c r="G179" s="200"/>
      <c r="H179" s="200"/>
      <c r="I179" s="200"/>
      <c r="J179" s="200"/>
      <c r="K179" s="200"/>
      <c r="L179" s="200">
        <v>2013</v>
      </c>
      <c r="M179" s="201">
        <v>42131</v>
      </c>
      <c r="N179" s="286" t="s">
        <v>778</v>
      </c>
      <c r="O179" s="293">
        <f>877344.2</f>
        <v>877344.2</v>
      </c>
      <c r="P179" s="203" t="s">
        <v>308</v>
      </c>
      <c r="Q179" s="203"/>
      <c r="R179" s="226"/>
    </row>
    <row r="180" spans="1:18" s="270" customFormat="1" ht="31.5" customHeight="1" thickBot="1">
      <c r="A180" s="227" t="s">
        <v>782</v>
      </c>
      <c r="B180" s="228" t="s">
        <v>783</v>
      </c>
      <c r="C180" s="287" t="s">
        <v>677</v>
      </c>
      <c r="D180" s="230">
        <v>32</v>
      </c>
      <c r="E180" s="230">
        <v>4</v>
      </c>
      <c r="F180" s="230">
        <v>0</v>
      </c>
      <c r="G180" s="230"/>
      <c r="H180" s="230"/>
      <c r="I180" s="230"/>
      <c r="J180" s="230"/>
      <c r="K180" s="230"/>
      <c r="L180" s="230">
        <v>2013</v>
      </c>
      <c r="M180" s="231">
        <v>42129</v>
      </c>
      <c r="N180" s="240" t="s">
        <v>778</v>
      </c>
      <c r="O180" s="294">
        <f>647671.22+53928.26+44436.06</f>
        <v>746035.54</v>
      </c>
      <c r="P180" s="233" t="s">
        <v>308</v>
      </c>
      <c r="Q180" s="233"/>
      <c r="R180" s="262"/>
    </row>
    <row r="181" spans="7:14" ht="13.5" thickBot="1">
      <c r="G181" s="146"/>
      <c r="H181" s="146"/>
      <c r="I181" s="146"/>
      <c r="J181" s="146"/>
      <c r="K181" s="146"/>
      <c r="L181" s="146"/>
      <c r="M181" s="146"/>
      <c r="N181" s="146"/>
    </row>
    <row r="182" spans="1:18" ht="30.75" customHeight="1" thickBot="1">
      <c r="A182" s="334" t="s">
        <v>950</v>
      </c>
      <c r="B182" s="335"/>
      <c r="C182" s="335"/>
      <c r="D182" s="335"/>
      <c r="E182" s="335"/>
      <c r="F182" s="335"/>
      <c r="G182" s="335"/>
      <c r="H182" s="335"/>
      <c r="I182" s="335"/>
      <c r="J182" s="335"/>
      <c r="K182" s="335"/>
      <c r="L182" s="335"/>
      <c r="M182" s="335"/>
      <c r="N182" s="335"/>
      <c r="O182" s="335"/>
      <c r="P182" s="335"/>
      <c r="Q182" s="335"/>
      <c r="R182" s="336"/>
    </row>
    <row r="183" spans="1:18" ht="24" customHeight="1">
      <c r="A183" s="306" t="s">
        <v>430</v>
      </c>
      <c r="B183" s="307"/>
      <c r="C183" s="307"/>
      <c r="D183" s="307"/>
      <c r="E183" s="307"/>
      <c r="F183" s="307"/>
      <c r="G183" s="307"/>
      <c r="H183" s="307"/>
      <c r="I183" s="307"/>
      <c r="J183" s="307"/>
      <c r="K183" s="307"/>
      <c r="L183" s="307"/>
      <c r="M183" s="307"/>
      <c r="N183" s="307"/>
      <c r="O183" s="307"/>
      <c r="P183" s="307"/>
      <c r="Q183" s="307"/>
      <c r="R183" s="308"/>
    </row>
    <row r="184" spans="1:18" ht="23.25" customHeight="1">
      <c r="A184" s="104"/>
      <c r="B184" s="105"/>
      <c r="C184" s="254"/>
      <c r="D184" s="255"/>
      <c r="E184" s="255"/>
      <c r="F184" s="255"/>
      <c r="G184" s="255"/>
      <c r="H184" s="255"/>
      <c r="I184" s="255"/>
      <c r="J184" s="255"/>
      <c r="K184" s="255"/>
      <c r="L184" s="255"/>
      <c r="M184" s="256"/>
      <c r="N184" s="105"/>
      <c r="O184" s="105"/>
      <c r="P184" s="309" t="s">
        <v>431</v>
      </c>
      <c r="Q184" s="309"/>
      <c r="R184" s="310"/>
    </row>
    <row r="185" spans="1:18" s="270" customFormat="1" ht="60">
      <c r="A185" s="108" t="s">
        <v>297</v>
      </c>
      <c r="B185" s="109" t="s">
        <v>432</v>
      </c>
      <c r="C185" s="319" t="s">
        <v>300</v>
      </c>
      <c r="D185" s="319"/>
      <c r="E185" s="319"/>
      <c r="F185" s="319"/>
      <c r="G185" s="319"/>
      <c r="H185" s="319"/>
      <c r="I185" s="319"/>
      <c r="J185" s="319"/>
      <c r="K185" s="319"/>
      <c r="L185" s="319"/>
      <c r="M185" s="319"/>
      <c r="N185" s="109" t="s">
        <v>301</v>
      </c>
      <c r="O185" s="106" t="s">
        <v>784</v>
      </c>
      <c r="P185" s="106" t="s">
        <v>303</v>
      </c>
      <c r="Q185" s="106" t="s">
        <v>434</v>
      </c>
      <c r="R185" s="107" t="s">
        <v>305</v>
      </c>
    </row>
    <row r="186" spans="1:18" ht="90" customHeight="1" thickBot="1">
      <c r="A186" s="220" t="s">
        <v>437</v>
      </c>
      <c r="B186" s="221" t="s">
        <v>438</v>
      </c>
      <c r="C186" s="320">
        <v>41303</v>
      </c>
      <c r="D186" s="320"/>
      <c r="E186" s="320"/>
      <c r="F186" s="320"/>
      <c r="G186" s="320"/>
      <c r="H186" s="320"/>
      <c r="I186" s="320"/>
      <c r="J186" s="320"/>
      <c r="K186" s="320"/>
      <c r="L186" s="320"/>
      <c r="M186" s="320"/>
      <c r="N186" s="212">
        <v>44926</v>
      </c>
      <c r="O186" s="215">
        <v>0</v>
      </c>
      <c r="P186" s="203"/>
      <c r="Q186" s="203"/>
      <c r="R186" s="226" t="s">
        <v>308</v>
      </c>
    </row>
    <row r="187" spans="1:18" ht="34.5" customHeight="1">
      <c r="A187" s="306" t="s">
        <v>704</v>
      </c>
      <c r="B187" s="307"/>
      <c r="C187" s="307"/>
      <c r="D187" s="307"/>
      <c r="E187" s="307"/>
      <c r="F187" s="307"/>
      <c r="G187" s="307"/>
      <c r="H187" s="307"/>
      <c r="I187" s="307"/>
      <c r="J187" s="307"/>
      <c r="K187" s="307"/>
      <c r="L187" s="307"/>
      <c r="M187" s="307"/>
      <c r="N187" s="307"/>
      <c r="O187" s="307"/>
      <c r="P187" s="307"/>
      <c r="Q187" s="307"/>
      <c r="R187" s="308"/>
    </row>
    <row r="188" spans="1:18" ht="12.75">
      <c r="A188" s="271"/>
      <c r="B188" s="272"/>
      <c r="C188" s="254"/>
      <c r="D188" s="255"/>
      <c r="E188" s="255"/>
      <c r="F188" s="255"/>
      <c r="G188" s="255"/>
      <c r="H188" s="255"/>
      <c r="I188" s="255"/>
      <c r="J188" s="255"/>
      <c r="K188" s="255"/>
      <c r="L188" s="255"/>
      <c r="M188" s="256"/>
      <c r="N188" s="272"/>
      <c r="O188" s="272"/>
      <c r="P188" s="309" t="s">
        <v>705</v>
      </c>
      <c r="Q188" s="309"/>
      <c r="R188" s="310"/>
    </row>
    <row r="189" spans="1:18" ht="60">
      <c r="A189" s="273" t="s">
        <v>297</v>
      </c>
      <c r="B189" s="274" t="s">
        <v>432</v>
      </c>
      <c r="C189" s="319" t="s">
        <v>300</v>
      </c>
      <c r="D189" s="319"/>
      <c r="E189" s="319"/>
      <c r="F189" s="319"/>
      <c r="G189" s="319"/>
      <c r="H189" s="319"/>
      <c r="I189" s="319"/>
      <c r="J189" s="319"/>
      <c r="K189" s="319"/>
      <c r="L189" s="319"/>
      <c r="M189" s="319"/>
      <c r="N189" s="274" t="s">
        <v>301</v>
      </c>
      <c r="O189" s="106" t="s">
        <v>784</v>
      </c>
      <c r="P189" s="275" t="s">
        <v>303</v>
      </c>
      <c r="Q189" s="275" t="s">
        <v>434</v>
      </c>
      <c r="R189" s="276" t="s">
        <v>305</v>
      </c>
    </row>
    <row r="190" spans="1:18" ht="96.75" customHeight="1">
      <c r="A190" s="220" t="s">
        <v>718</v>
      </c>
      <c r="B190" s="221" t="s">
        <v>719</v>
      </c>
      <c r="C190" s="320">
        <v>41548</v>
      </c>
      <c r="D190" s="320"/>
      <c r="E190" s="320"/>
      <c r="F190" s="320"/>
      <c r="G190" s="320"/>
      <c r="H190" s="320"/>
      <c r="I190" s="320"/>
      <c r="J190" s="320"/>
      <c r="K190" s="320"/>
      <c r="L190" s="320"/>
      <c r="M190" s="320"/>
      <c r="N190" s="212">
        <v>44926</v>
      </c>
      <c r="O190" s="202">
        <v>0</v>
      </c>
      <c r="P190" s="203"/>
      <c r="Q190" s="203"/>
      <c r="R190" s="226" t="s">
        <v>308</v>
      </c>
    </row>
    <row r="191" spans="1:18" ht="83.25" customHeight="1">
      <c r="A191" s="220" t="s">
        <v>722</v>
      </c>
      <c r="B191" s="221" t="s">
        <v>723</v>
      </c>
      <c r="C191" s="320">
        <v>39973</v>
      </c>
      <c r="D191" s="320"/>
      <c r="E191" s="320"/>
      <c r="F191" s="320"/>
      <c r="G191" s="320"/>
      <c r="H191" s="320"/>
      <c r="I191" s="320"/>
      <c r="J191" s="320"/>
      <c r="K191" s="320"/>
      <c r="L191" s="320"/>
      <c r="M191" s="320"/>
      <c r="N191" s="212">
        <v>43465</v>
      </c>
      <c r="O191" s="202">
        <v>6180</v>
      </c>
      <c r="P191" s="203"/>
      <c r="Q191" s="203"/>
      <c r="R191" s="226" t="s">
        <v>308</v>
      </c>
    </row>
    <row r="192" spans="1:18" ht="12.75">
      <c r="A192" s="147"/>
      <c r="B192" s="147"/>
      <c r="C192" s="147"/>
      <c r="D192" s="147"/>
      <c r="E192" s="147"/>
      <c r="F192" s="147"/>
      <c r="G192" s="147"/>
      <c r="H192" s="147"/>
      <c r="I192" s="147"/>
      <c r="J192" s="147"/>
      <c r="K192" s="147"/>
      <c r="L192" s="147"/>
      <c r="M192" s="147"/>
      <c r="N192" s="147"/>
      <c r="O192" s="147"/>
      <c r="P192" s="147"/>
      <c r="Q192" s="147"/>
      <c r="R192" s="147"/>
    </row>
    <row r="193" spans="1:18" ht="45" customHeight="1">
      <c r="A193" s="147"/>
      <c r="B193" s="147"/>
      <c r="C193" s="147"/>
      <c r="D193" s="147"/>
      <c r="E193" s="147"/>
      <c r="F193" s="147"/>
      <c r="G193" s="147"/>
      <c r="H193" s="147"/>
      <c r="I193" s="147"/>
      <c r="J193" s="147"/>
      <c r="K193" s="147"/>
      <c r="L193" s="147"/>
      <c r="M193" s="147"/>
      <c r="N193" s="147"/>
      <c r="O193" s="147"/>
      <c r="P193" s="147"/>
      <c r="Q193" s="147"/>
      <c r="R193" s="147"/>
    </row>
    <row r="194" spans="1:18" ht="96" customHeight="1" thickBot="1">
      <c r="A194" s="148"/>
      <c r="B194" s="149"/>
      <c r="C194" s="150"/>
      <c r="D194" s="151"/>
      <c r="E194" s="151"/>
      <c r="F194" s="151"/>
      <c r="G194" s="151"/>
      <c r="H194" s="151"/>
      <c r="I194" s="151"/>
      <c r="J194" s="151"/>
      <c r="K194" s="151"/>
      <c r="L194" s="151"/>
      <c r="M194" s="152"/>
      <c r="N194" s="152"/>
      <c r="O194" s="153"/>
      <c r="P194" s="154"/>
      <c r="Q194" s="126"/>
      <c r="R194" s="126"/>
    </row>
    <row r="195" spans="1:18" s="270" customFormat="1" ht="36.75" customHeight="1">
      <c r="A195" s="334" t="s">
        <v>951</v>
      </c>
      <c r="B195" s="335"/>
      <c r="C195" s="335"/>
      <c r="D195" s="335"/>
      <c r="E195" s="335"/>
      <c r="F195" s="335"/>
      <c r="G195" s="335"/>
      <c r="H195" s="335"/>
      <c r="I195" s="335"/>
      <c r="J195" s="335"/>
      <c r="K195" s="335"/>
      <c r="L195" s="335"/>
      <c r="M195" s="335"/>
      <c r="N195" s="335"/>
      <c r="O195" s="335"/>
      <c r="P195" s="335"/>
      <c r="Q195" s="335"/>
      <c r="R195" s="336"/>
    </row>
    <row r="196" spans="1:18" ht="38.25" customHeight="1">
      <c r="A196" s="337" t="s">
        <v>785</v>
      </c>
      <c r="B196" s="338"/>
      <c r="C196" s="338"/>
      <c r="D196" s="338"/>
      <c r="E196" s="338"/>
      <c r="F196" s="338"/>
      <c r="G196" s="338"/>
      <c r="H196" s="338"/>
      <c r="I196" s="338"/>
      <c r="J196" s="338"/>
      <c r="K196" s="338"/>
      <c r="L196" s="338"/>
      <c r="M196" s="338"/>
      <c r="N196" s="338"/>
      <c r="O196" s="338"/>
      <c r="P196" s="338"/>
      <c r="Q196" s="338"/>
      <c r="R196" s="339"/>
    </row>
    <row r="197" spans="1:18" ht="31.5" customHeight="1">
      <c r="A197" s="104"/>
      <c r="B197" s="105"/>
      <c r="C197" s="254"/>
      <c r="D197" s="255"/>
      <c r="E197" s="255"/>
      <c r="F197" s="255"/>
      <c r="G197" s="255"/>
      <c r="H197" s="255"/>
      <c r="I197" s="255"/>
      <c r="J197" s="255"/>
      <c r="K197" s="255"/>
      <c r="L197" s="255"/>
      <c r="M197" s="256"/>
      <c r="N197" s="105"/>
      <c r="O197" s="105"/>
      <c r="P197" s="309" t="s">
        <v>705</v>
      </c>
      <c r="Q197" s="309"/>
      <c r="R197" s="310"/>
    </row>
    <row r="198" spans="1:18" ht="60">
      <c r="A198" s="108" t="s">
        <v>297</v>
      </c>
      <c r="B198" s="109" t="s">
        <v>432</v>
      </c>
      <c r="C198" s="319" t="s">
        <v>300</v>
      </c>
      <c r="D198" s="319"/>
      <c r="E198" s="319"/>
      <c r="F198" s="319"/>
      <c r="G198" s="319"/>
      <c r="H198" s="319"/>
      <c r="I198" s="319"/>
      <c r="J198" s="319"/>
      <c r="K198" s="319"/>
      <c r="L198" s="319"/>
      <c r="M198" s="319"/>
      <c r="N198" s="109" t="s">
        <v>301</v>
      </c>
      <c r="O198" s="106" t="s">
        <v>786</v>
      </c>
      <c r="P198" s="106" t="s">
        <v>303</v>
      </c>
      <c r="Q198" s="106" t="s">
        <v>434</v>
      </c>
      <c r="R198" s="107" t="s">
        <v>305</v>
      </c>
    </row>
    <row r="199" spans="1:18" ht="99" customHeight="1" thickBot="1">
      <c r="A199" s="220" t="s">
        <v>952</v>
      </c>
      <c r="B199" s="221" t="s">
        <v>953</v>
      </c>
      <c r="C199" s="320">
        <v>42944</v>
      </c>
      <c r="D199" s="320"/>
      <c r="E199" s="320"/>
      <c r="F199" s="320"/>
      <c r="G199" s="320"/>
      <c r="H199" s="320"/>
      <c r="I199" s="320"/>
      <c r="J199" s="320"/>
      <c r="K199" s="320"/>
      <c r="L199" s="320"/>
      <c r="M199" s="320"/>
      <c r="N199" s="212">
        <v>44561</v>
      </c>
      <c r="O199" s="202">
        <v>30786.45</v>
      </c>
      <c r="P199" s="203" t="s">
        <v>308</v>
      </c>
      <c r="Q199" s="203"/>
      <c r="R199" s="226" t="s">
        <v>308</v>
      </c>
    </row>
    <row r="200" spans="1:18" ht="35.25" customHeight="1">
      <c r="A200" s="306" t="s">
        <v>430</v>
      </c>
      <c r="B200" s="307"/>
      <c r="C200" s="307"/>
      <c r="D200" s="307"/>
      <c r="E200" s="307"/>
      <c r="F200" s="307"/>
      <c r="G200" s="307"/>
      <c r="H200" s="307"/>
      <c r="I200" s="307"/>
      <c r="J200" s="307"/>
      <c r="K200" s="307"/>
      <c r="L200" s="307"/>
      <c r="M200" s="307"/>
      <c r="N200" s="307"/>
      <c r="O200" s="307"/>
      <c r="P200" s="307"/>
      <c r="Q200" s="307"/>
      <c r="R200" s="308"/>
    </row>
    <row r="201" spans="1:18" ht="12.75">
      <c r="A201" s="104"/>
      <c r="B201" s="105"/>
      <c r="C201" s="254"/>
      <c r="D201" s="255"/>
      <c r="E201" s="255"/>
      <c r="F201" s="255"/>
      <c r="G201" s="255"/>
      <c r="H201" s="255"/>
      <c r="I201" s="255"/>
      <c r="J201" s="255"/>
      <c r="K201" s="255"/>
      <c r="L201" s="255"/>
      <c r="M201" s="256"/>
      <c r="N201" s="105"/>
      <c r="O201" s="105"/>
      <c r="P201" s="309" t="s">
        <v>705</v>
      </c>
      <c r="Q201" s="309"/>
      <c r="R201" s="310"/>
    </row>
    <row r="202" spans="1:18" ht="30" customHeight="1">
      <c r="A202" s="108" t="s">
        <v>297</v>
      </c>
      <c r="B202" s="109" t="s">
        <v>432</v>
      </c>
      <c r="C202" s="319" t="s">
        <v>300</v>
      </c>
      <c r="D202" s="319"/>
      <c r="E202" s="319"/>
      <c r="F202" s="319"/>
      <c r="G202" s="319"/>
      <c r="H202" s="319"/>
      <c r="I202" s="319"/>
      <c r="J202" s="319"/>
      <c r="K202" s="319"/>
      <c r="L202" s="319"/>
      <c r="M202" s="319"/>
      <c r="N202" s="109" t="s">
        <v>301</v>
      </c>
      <c r="O202" s="106" t="s">
        <v>786</v>
      </c>
      <c r="P202" s="106" t="s">
        <v>303</v>
      </c>
      <c r="Q202" s="106" t="s">
        <v>434</v>
      </c>
      <c r="R202" s="107" t="s">
        <v>305</v>
      </c>
    </row>
    <row r="203" spans="1:18" ht="100.5" customHeight="1">
      <c r="A203" s="91" t="s">
        <v>954</v>
      </c>
      <c r="B203" s="59" t="s">
        <v>955</v>
      </c>
      <c r="C203" s="346">
        <v>42944</v>
      </c>
      <c r="D203" s="347"/>
      <c r="E203" s="347"/>
      <c r="F203" s="347"/>
      <c r="G203" s="347"/>
      <c r="H203" s="347"/>
      <c r="I203" s="347"/>
      <c r="J203" s="347"/>
      <c r="K203" s="347"/>
      <c r="L203" s="347"/>
      <c r="M203" s="348"/>
      <c r="N203" s="288">
        <v>43465</v>
      </c>
      <c r="O203" s="202">
        <v>248066.04</v>
      </c>
      <c r="P203" s="289"/>
      <c r="Q203" s="290" t="s">
        <v>308</v>
      </c>
      <c r="R203" s="289"/>
    </row>
    <row r="204" spans="1:18" ht="33.75" customHeight="1">
      <c r="A204" s="340" t="s">
        <v>295</v>
      </c>
      <c r="B204" s="341"/>
      <c r="C204" s="341"/>
      <c r="D204" s="341"/>
      <c r="E204" s="341"/>
      <c r="F204" s="341"/>
      <c r="G204" s="341"/>
      <c r="H204" s="341"/>
      <c r="I204" s="341"/>
      <c r="J204" s="341"/>
      <c r="K204" s="341"/>
      <c r="L204" s="341"/>
      <c r="M204" s="341"/>
      <c r="N204" s="341"/>
      <c r="O204" s="341"/>
      <c r="P204" s="341"/>
      <c r="Q204" s="341"/>
      <c r="R204" s="342"/>
    </row>
    <row r="205" spans="1:18" ht="12.75">
      <c r="A205" s="104"/>
      <c r="B205" s="105"/>
      <c r="C205" s="105"/>
      <c r="D205" s="105"/>
      <c r="E205" s="105"/>
      <c r="F205" s="105"/>
      <c r="G205" s="105"/>
      <c r="H205" s="105"/>
      <c r="I205" s="105"/>
      <c r="J205" s="105"/>
      <c r="K205" s="105"/>
      <c r="L205" s="105"/>
      <c r="M205" s="105"/>
      <c r="N205" s="105"/>
      <c r="O205" s="105"/>
      <c r="P205" s="309" t="s">
        <v>296</v>
      </c>
      <c r="Q205" s="309"/>
      <c r="R205" s="310"/>
    </row>
    <row r="206" spans="1:18" ht="60">
      <c r="A206" s="108" t="s">
        <v>297</v>
      </c>
      <c r="B206" s="109" t="s">
        <v>298</v>
      </c>
      <c r="C206" s="105" t="s">
        <v>299</v>
      </c>
      <c r="D206" s="105"/>
      <c r="E206" s="105"/>
      <c r="F206" s="105"/>
      <c r="G206" s="105"/>
      <c r="H206" s="105"/>
      <c r="I206" s="105"/>
      <c r="J206" s="105"/>
      <c r="K206" s="105"/>
      <c r="L206" s="105"/>
      <c r="M206" s="105" t="s">
        <v>300</v>
      </c>
      <c r="N206" s="109" t="s">
        <v>301</v>
      </c>
      <c r="O206" s="106" t="s">
        <v>302</v>
      </c>
      <c r="P206" s="106" t="s">
        <v>303</v>
      </c>
      <c r="Q206" s="106" t="s">
        <v>304</v>
      </c>
      <c r="R206" s="107" t="s">
        <v>305</v>
      </c>
    </row>
    <row r="207" spans="1:18" ht="68.25" customHeight="1">
      <c r="A207" s="197" t="s">
        <v>349</v>
      </c>
      <c r="B207" s="206" t="s">
        <v>956</v>
      </c>
      <c r="C207" s="199" t="s">
        <v>110</v>
      </c>
      <c r="D207" s="200"/>
      <c r="E207" s="200">
        <v>60</v>
      </c>
      <c r="F207" s="200">
        <v>40</v>
      </c>
      <c r="G207" s="200"/>
      <c r="H207" s="200"/>
      <c r="I207" s="200"/>
      <c r="J207" s="200"/>
      <c r="K207" s="200"/>
      <c r="L207" s="200">
        <v>2013</v>
      </c>
      <c r="M207" s="201">
        <v>42944</v>
      </c>
      <c r="N207" s="201">
        <v>43465</v>
      </c>
      <c r="O207" s="202">
        <v>472496.1</v>
      </c>
      <c r="P207" s="203" t="s">
        <v>308</v>
      </c>
      <c r="Q207" s="204"/>
      <c r="R207" s="205"/>
    </row>
  </sheetData>
  <sheetProtection/>
  <mergeCells count="123">
    <mergeCell ref="A204:R204"/>
    <mergeCell ref="P205:R205"/>
    <mergeCell ref="A5:R5"/>
    <mergeCell ref="C198:M198"/>
    <mergeCell ref="C199:M199"/>
    <mergeCell ref="A200:R200"/>
    <mergeCell ref="P201:R201"/>
    <mergeCell ref="C202:M202"/>
    <mergeCell ref="C203:M203"/>
    <mergeCell ref="C189:M189"/>
    <mergeCell ref="C190:M190"/>
    <mergeCell ref="C191:M191"/>
    <mergeCell ref="A195:R195"/>
    <mergeCell ref="A196:R196"/>
    <mergeCell ref="P197:R197"/>
    <mergeCell ref="A183:R183"/>
    <mergeCell ref="P184:R184"/>
    <mergeCell ref="C185:M185"/>
    <mergeCell ref="C186:M186"/>
    <mergeCell ref="A187:R187"/>
    <mergeCell ref="P188:R188"/>
    <mergeCell ref="C169:M169"/>
    <mergeCell ref="C170:M170"/>
    <mergeCell ref="C171:M171"/>
    <mergeCell ref="A174:R174"/>
    <mergeCell ref="P175:R175"/>
    <mergeCell ref="A182:R182"/>
    <mergeCell ref="A163:R163"/>
    <mergeCell ref="P164:R164"/>
    <mergeCell ref="C165:M165"/>
    <mergeCell ref="C166:M166"/>
    <mergeCell ref="C167:M167"/>
    <mergeCell ref="C168:M168"/>
    <mergeCell ref="C155:M155"/>
    <mergeCell ref="A157:R157"/>
    <mergeCell ref="P158:R158"/>
    <mergeCell ref="C159:M159"/>
    <mergeCell ref="C160:M160"/>
    <mergeCell ref="C161:M161"/>
    <mergeCell ref="C149:M149"/>
    <mergeCell ref="C150:M150"/>
    <mergeCell ref="C151:M151"/>
    <mergeCell ref="C152:M152"/>
    <mergeCell ref="C153:M153"/>
    <mergeCell ref="C154:M154"/>
    <mergeCell ref="C142:M142"/>
    <mergeCell ref="C143:M143"/>
    <mergeCell ref="C144:M144"/>
    <mergeCell ref="A146:R146"/>
    <mergeCell ref="P147:R147"/>
    <mergeCell ref="C148:M148"/>
    <mergeCell ref="C136:M136"/>
    <mergeCell ref="C137:M137"/>
    <mergeCell ref="C138:M138"/>
    <mergeCell ref="C139:M139"/>
    <mergeCell ref="C140:M140"/>
    <mergeCell ref="C141:M141"/>
    <mergeCell ref="C130:M130"/>
    <mergeCell ref="C131:M131"/>
    <mergeCell ref="C132:M132"/>
    <mergeCell ref="C133:M133"/>
    <mergeCell ref="C134:M134"/>
    <mergeCell ref="C135:M135"/>
    <mergeCell ref="C124:M124"/>
    <mergeCell ref="C125:M125"/>
    <mergeCell ref="C126:M126"/>
    <mergeCell ref="C127:M127"/>
    <mergeCell ref="C128:M128"/>
    <mergeCell ref="C129:M129"/>
    <mergeCell ref="C115:M115"/>
    <mergeCell ref="A119:R119"/>
    <mergeCell ref="P120:R120"/>
    <mergeCell ref="C121:M121"/>
    <mergeCell ref="C122:M122"/>
    <mergeCell ref="C123:M123"/>
    <mergeCell ref="C109:M109"/>
    <mergeCell ref="C110:M110"/>
    <mergeCell ref="C111:M111"/>
    <mergeCell ref="C112:M112"/>
    <mergeCell ref="C113:M113"/>
    <mergeCell ref="C114:M114"/>
    <mergeCell ref="C103:M103"/>
    <mergeCell ref="C104:M104"/>
    <mergeCell ref="C105:M105"/>
    <mergeCell ref="C106:M106"/>
    <mergeCell ref="C107:M107"/>
    <mergeCell ref="C108:M108"/>
    <mergeCell ref="P97:R97"/>
    <mergeCell ref="C98:M98"/>
    <mergeCell ref="C99:M99"/>
    <mergeCell ref="C100:M100"/>
    <mergeCell ref="C101:M101"/>
    <mergeCell ref="C102:M102"/>
    <mergeCell ref="A70:A71"/>
    <mergeCell ref="C70:C71"/>
    <mergeCell ref="M70:M71"/>
    <mergeCell ref="N70:N71"/>
    <mergeCell ref="O70:O71"/>
    <mergeCell ref="A96:R96"/>
    <mergeCell ref="O24:O25"/>
    <mergeCell ref="Q24:Q25"/>
    <mergeCell ref="R24:R25"/>
    <mergeCell ref="A39:A40"/>
    <mergeCell ref="O39:O40"/>
    <mergeCell ref="A59:A61"/>
    <mergeCell ref="M59:M61"/>
    <mergeCell ref="N59:N61"/>
    <mergeCell ref="O59:O61"/>
    <mergeCell ref="A16:A17"/>
    <mergeCell ref="C16:C17"/>
    <mergeCell ref="M16:M17"/>
    <mergeCell ref="N16:N17"/>
    <mergeCell ref="C20:C21"/>
    <mergeCell ref="A24:A25"/>
    <mergeCell ref="A8:R8"/>
    <mergeCell ref="P9:R9"/>
    <mergeCell ref="A12:A14"/>
    <mergeCell ref="O12:O14"/>
    <mergeCell ref="P12:P14"/>
    <mergeCell ref="Q12:Q14"/>
    <mergeCell ref="R12:R14"/>
    <mergeCell ref="M13:M14"/>
    <mergeCell ref="N13:N14"/>
  </mergeCells>
  <dataValidations count="1">
    <dataValidation type="list" allowBlank="1" showInputMessage="1" showErrorMessage="1" prompt="Zerrendatik aukeratu dagokizun departamentuaren izena" sqref="B1">
      <formula1>$B$293:$B$301</formula1>
    </dataValidation>
  </dataValidations>
  <printOptions horizontalCentered="1"/>
  <pageMargins left="0.1968503937007874" right="0.1968503937007874" top="0.1968503937007874" bottom="0.3937007874015748" header="0.1968503937007874" footer="0"/>
  <pageSetup fitToHeight="20" horizontalDpi="600" verticalDpi="600" orientation="landscape" paperSize="9" scale="58" r:id="rId4"/>
  <headerFooter alignWithMargins="0">
    <oddFooter>&amp;CPágina &amp;P de &amp;N</oddFooter>
  </headerFooter>
  <rowBreaks count="6" manualBreakCount="6">
    <brk id="83" max="17" man="1"/>
    <brk id="103" max="17" man="1"/>
    <brk id="144" max="17" man="1"/>
    <brk id="161" max="17" man="1"/>
    <brk id="181" max="17" man="1"/>
    <brk id="199" max="1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IZFE,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IZFE</dc:creator>
  <cp:keywords/>
  <dc:description/>
  <cp:lastModifiedBy>ETXEBERRIA AGOTE, Iraitz</cp:lastModifiedBy>
  <cp:lastPrinted>2017-02-06T11:14:48Z</cp:lastPrinted>
  <dcterms:created xsi:type="dcterms:W3CDTF">2014-03-06T10:06:19Z</dcterms:created>
  <dcterms:modified xsi:type="dcterms:W3CDTF">2017-11-07T10:08:35Z</dcterms:modified>
  <cp:category/>
  <cp:version/>
  <cp:contentType/>
  <cp:contentStatus/>
</cp:coreProperties>
</file>